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55" windowHeight="6405" activeTab="0"/>
  </bookViews>
  <sheets>
    <sheet name="Help" sheetId="1" r:id="rId1"/>
    <sheet name="Report" sheetId="2" r:id="rId2"/>
    <sheet name="Jan" sheetId="3" r:id="rId3"/>
    <sheet name="Feb" sheetId="4" r:id="rId4"/>
    <sheet name="Mar" sheetId="5" r:id="rId5"/>
    <sheet name="Apr" sheetId="6" r:id="rId6"/>
    <sheet name="May" sheetId="7" r:id="rId7"/>
    <sheet name="Jun" sheetId="8" r:id="rId8"/>
    <sheet name="Jul" sheetId="9" r:id="rId9"/>
    <sheet name="Aug" sheetId="10" r:id="rId10"/>
    <sheet name="Sep" sheetId="11" r:id="rId11"/>
    <sheet name="Oct" sheetId="12" r:id="rId12"/>
    <sheet name="Nov" sheetId="13" r:id="rId13"/>
    <sheet name="Dec" sheetId="14" r:id="rId14"/>
    <sheet name="Criteria" sheetId="15" r:id="rId15"/>
  </sheets>
  <definedNames>
    <definedName name="APR">'Apr'!$A:$XFD</definedName>
    <definedName name="AUG">'Aug'!$A:$XFD</definedName>
    <definedName name="DEC">'Dec'!$A:$XFD</definedName>
    <definedName name="EPODOSEPTS">'Criteria'!$A$13:$A$14</definedName>
    <definedName name="FEB">'Feb'!$A:$XFD</definedName>
    <definedName name="FERR100">'Criteria'!$C$41:$C$42</definedName>
    <definedName name="FERR100IRON">'Criteria'!$D$37:$E$38</definedName>
    <definedName name="FERRIRONPTS">'Criteria'!$A$37:$B$38</definedName>
    <definedName name="FERRPTS">'Criteria'!$A$41:$A$42</definedName>
    <definedName name="HGB10">'Criteria'!$A$17:$B$18</definedName>
    <definedName name="HGB1012">'Criteria'!$A$49:$B$50</definedName>
    <definedName name="HGB1012IV">'Criteria'!$A$53:$C$54</definedName>
    <definedName name="HGB1012SQ">'Criteria'!$A$57:$C$58</definedName>
    <definedName name="HGB10IV">'Criteria'!$A$21:$C$22</definedName>
    <definedName name="HGB10SQ">'Criteria'!$A$25:$C$26</definedName>
    <definedName name="HGB12">'Criteria'!$C$1:$C$2</definedName>
    <definedName name="HGB12IV">'Criteria'!$D$5:$E$6</definedName>
    <definedName name="HGB12SQ">'Criteria'!$D$9:$E$10</definedName>
    <definedName name="HGBIVPTS">'Criteria'!$A$5:$B$6</definedName>
    <definedName name="HGBPTS">'Criteria'!$A$1:$A$2</definedName>
    <definedName name="HGBSQPTS">'Criteria'!$A$9:$B$10</definedName>
    <definedName name="IRONPTS">'Criteria'!$A$45:$A$46</definedName>
    <definedName name="JAN">'Jan'!$A:$XFD</definedName>
    <definedName name="JUL">'Jul'!$A:$XFD</definedName>
    <definedName name="JUN">'Jun'!$A:$XFD</definedName>
    <definedName name="MAR">'Mar'!$A:$XFD</definedName>
    <definedName name="MAY">'May'!$A:$XFD</definedName>
    <definedName name="NOV">'Nov'!$A:$XFD</definedName>
    <definedName name="OCT">'Oct'!$A:$XFD</definedName>
    <definedName name="SEP">'Sep'!$A:$XFD</definedName>
    <definedName name="TSAT20">'Criteria'!$C$29:$C$30</definedName>
    <definedName name="TSAT20IRON">'Criteria'!$D$33:$E$34</definedName>
    <definedName name="TSATIRONPTS">'Criteria'!$A$33:$B$34</definedName>
    <definedName name="TSATPTS">'Criteria'!$A$29:$A$30</definedName>
  </definedNames>
  <calcPr fullCalcOnLoad="1"/>
</workbook>
</file>

<file path=xl/sharedStrings.xml><?xml version="1.0" encoding="utf-8"?>
<sst xmlns="http://schemas.openxmlformats.org/spreadsheetml/2006/main" count="244" uniqueCount="63">
  <si>
    <t>First Name</t>
  </si>
  <si>
    <t>Last Name</t>
  </si>
  <si>
    <t>&gt; 0</t>
  </si>
  <si>
    <t>Purpose</t>
  </si>
  <si>
    <t>Hgb</t>
  </si>
  <si>
    <t>Hct</t>
  </si>
  <si>
    <t>TSAT</t>
  </si>
  <si>
    <t>Ferritin</t>
  </si>
  <si>
    <t>EPO Dose</t>
  </si>
  <si>
    <t>EPO Route</t>
  </si>
  <si>
    <t>Iron Dose</t>
  </si>
  <si>
    <t>Comments/Plan</t>
  </si>
  <si>
    <t>Anemia Management Report</t>
  </si>
  <si>
    <t>Enter Your Facility Name Here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</si>
  <si>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</si>
  <si>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</si>
  <si>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</si>
  <si>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</si>
  <si>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</si>
  <si>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</si>
  <si>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</si>
  <si>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</si>
  <si>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</si>
  <si>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</si>
  <si>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</si>
  <si>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</si>
  <si>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 Hgb (mg/dL) with IV EPO Rx</t>
  </si>
  <si>
    <t>Average Hgb (mg/dL) with SQ EPO Rx</t>
  </si>
  <si>
    <t>Average EPO Dose/Week</t>
  </si>
  <si>
    <t>% Pts Hgb &lt; 10 mg/dL</t>
  </si>
  <si>
    <t>% Pts Hgb &lt; 10 mg/dL with IV EPO Rx</t>
  </si>
  <si>
    <t>% Pts Hgb &lt; 10 mg/dL with SQ EPO Rx</t>
  </si>
  <si>
    <t>% Pts TSAT &gt;= 20%</t>
  </si>
  <si>
    <t>% Pts TSAT &gt;= 20% with IV Iron Rx</t>
  </si>
  <si>
    <t>% Pts Ferritin &gt;= 100 mg/dL</t>
  </si>
  <si>
    <t>% Pts Ferritin &gt;= 100 with IV Iron Rx</t>
  </si>
  <si>
    <t>Average IV Iron Dose per Month</t>
  </si>
  <si>
    <t>IV</t>
  </si>
  <si>
    <t>SQ</t>
  </si>
  <si>
    <t>&lt; 10</t>
  </si>
  <si>
    <t>&gt;= 20</t>
  </si>
  <si>
    <t>&gt;= 100</t>
  </si>
  <si>
    <t>To monitor patient anemia results</t>
  </si>
  <si>
    <t>Using the Workbook</t>
  </si>
  <si>
    <t>This workbook contains 12 monthly data entry sheets and a report page.</t>
  </si>
  <si>
    <t>Select the month you wish to enter data for by clicking the appropriate tab.</t>
  </si>
  <si>
    <t>(The first month you will need to enter all your patient names.  After that you can copy</t>
  </si>
  <si>
    <t>and paste the names from the previous month to the next and then make any necessary</t>
  </si>
  <si>
    <t>changes.)</t>
  </si>
  <si>
    <t>To view the report, click the Report tab.  You should see a summary for each month</t>
  </si>
  <si>
    <t>you have entered.  Use the Excel print function to print the report.</t>
  </si>
  <si>
    <t>% Pts Hgb &gt; 12 mg/dL</t>
  </si>
  <si>
    <t>% Pts Hgb &gt; 12 mg/dL with IV EPO Rx</t>
  </si>
  <si>
    <t>% Pts Hgb &gt; 12 mg/dL with SQ EPO Rx</t>
  </si>
  <si>
    <t>% Pts Hgb 10-12 mg/dL</t>
  </si>
  <si>
    <t>% Pts Hgb 10-12 mg/dL with IV EPO Rx</t>
  </si>
  <si>
    <t>% Pts Hgb 10-12 mg/dL with SQ EPO Rx</t>
  </si>
  <si>
    <t>&gt; 12</t>
  </si>
  <si>
    <t>&gt;= 10</t>
  </si>
  <si>
    <t>&lt;= 12</t>
  </si>
  <si>
    <t>Average Hgb (mg/dL)</t>
  </si>
  <si>
    <t>ANEMIA MANAGEMENT</t>
  </si>
  <si>
    <t>MONTHLY DATA COLLECTION TOOL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</si>
</sst>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\-yy;@"/>
  </numFmts>
  <fonts count="3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9" fontId="0" fillId="0" borderId="14" xfId="0" applyNumberForma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" fillId="2" borderId="25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28" xfId="0" applyFont="1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K21"/>
  <sheetViews>
    <sheetView showGridLines="0" tabSelected="1" zoomScalePageLayoutView="0" workbookViewId="0" topLeftCell="A3">
      <selection activeCell="L23" sqref="L23"/>
    </sheetView>
  </sheetViews>
  <sheetFormatPr defaultColWidth="9.140625" defaultRowHeight="12.75"/>
  <cols>
    <col min="1" max="1" width="10.00390625" style="0" customWidth="1"/>
  </cols>
  <sheetData>
    <row r="2" ht="13.5" thickBot="1"/>
    <row r="3" spans="6:11" ht="12.75">
      <c r="F3" s="31"/>
      <c r="G3" s="32"/>
      <c r="H3" s="33" t="s">
        <v>61</v>
      </c>
      <c r="I3" s="33"/>
      <c r="J3" s="29"/>
      <c r="K3" s="28"/>
    </row>
    <row r="4" spans="6:11" ht="13.5" thickBot="1">
      <c r="F4" s="34"/>
      <c r="G4" s="35"/>
      <c r="H4" s="36" t="s">
        <v>62</v>
      </c>
      <c r="I4" s="36"/>
      <c r="J4" s="30"/>
      <c r="K4" s="28"/>
    </row>
    <row r="9" spans="1:9" ht="12.75">
      <c r="A9" s="39" t="s">
        <v>3</v>
      </c>
      <c r="B9" s="40"/>
      <c r="C9" s="40"/>
      <c r="D9" s="40"/>
      <c r="E9" s="40"/>
      <c r="F9" s="40"/>
      <c r="G9" s="40"/>
      <c r="H9" s="40"/>
      <c r="I9" s="1"/>
    </row>
    <row r="10" spans="1:9" ht="12.75">
      <c r="A10" s="45" t="s">
        <v>42</v>
      </c>
      <c r="B10" s="42"/>
      <c r="C10" s="42"/>
      <c r="D10" s="42"/>
      <c r="E10" s="42"/>
      <c r="F10" s="42"/>
      <c r="G10" s="42"/>
      <c r="H10" s="42"/>
      <c r="I10" s="1"/>
    </row>
    <row r="11" spans="1:8" ht="12.75">
      <c r="A11" s="40"/>
      <c r="B11" s="40"/>
      <c r="C11" s="40"/>
      <c r="D11" s="40"/>
      <c r="E11" s="40"/>
      <c r="F11" s="40"/>
      <c r="G11" s="40"/>
      <c r="H11" s="40"/>
    </row>
    <row r="12" spans="1:8" ht="12.75">
      <c r="A12" s="41" t="s">
        <v>43</v>
      </c>
      <c r="B12" s="41"/>
      <c r="C12" s="41"/>
      <c r="D12" s="41"/>
      <c r="E12" s="41"/>
      <c r="F12" s="41"/>
      <c r="G12" s="41"/>
      <c r="H12" s="41"/>
    </row>
    <row r="13" spans="1:8" ht="12.75">
      <c r="A13" s="42" t="s">
        <v>44</v>
      </c>
      <c r="B13" s="40"/>
      <c r="C13" s="40"/>
      <c r="D13" s="40"/>
      <c r="E13" s="40"/>
      <c r="F13" s="40"/>
      <c r="G13" s="40"/>
      <c r="H13" s="40"/>
    </row>
    <row r="14" spans="1:8" ht="12.75">
      <c r="A14" s="5"/>
      <c r="B14" s="1"/>
      <c r="C14" s="1"/>
      <c r="D14" s="1"/>
      <c r="E14" s="1"/>
      <c r="F14" s="1"/>
      <c r="G14" s="1"/>
      <c r="H14" s="1"/>
    </row>
    <row r="15" spans="1:8" ht="12.75">
      <c r="A15" s="43" t="s">
        <v>45</v>
      </c>
      <c r="B15" s="44"/>
      <c r="C15" s="44"/>
      <c r="D15" s="44"/>
      <c r="E15" s="44"/>
      <c r="F15" s="44"/>
      <c r="G15" s="44"/>
      <c r="H15" s="44"/>
    </row>
    <row r="16" spans="1:8" ht="12.75">
      <c r="A16" s="43" t="s">
        <v>46</v>
      </c>
      <c r="B16" s="44"/>
      <c r="C16" s="44"/>
      <c r="D16" s="44"/>
      <c r="E16" s="44"/>
      <c r="F16" s="44"/>
      <c r="G16" s="44"/>
      <c r="H16" s="44"/>
    </row>
    <row r="17" spans="1:8" ht="12.75">
      <c r="A17" s="43" t="s">
        <v>47</v>
      </c>
      <c r="B17" s="43"/>
      <c r="C17" s="43"/>
      <c r="D17" s="43"/>
      <c r="E17" s="43"/>
      <c r="F17" s="43"/>
      <c r="G17" s="43"/>
      <c r="H17" s="43"/>
    </row>
    <row r="18" spans="1:8" ht="12.75">
      <c r="A18" s="42" t="s">
        <v>48</v>
      </c>
      <c r="B18" s="42"/>
      <c r="C18" s="42"/>
      <c r="D18" s="42"/>
      <c r="E18" s="42"/>
      <c r="F18" s="42"/>
      <c r="G18" s="42"/>
      <c r="H18" s="42"/>
    </row>
    <row r="20" ht="12.75">
      <c r="A20" s="4" t="s">
        <v>49</v>
      </c>
    </row>
    <row r="21" ht="12.75">
      <c r="A21" s="4" t="s">
        <v>50</v>
      </c>
    </row>
  </sheetData>
  <sheetProtection/>
  <mergeCells count="9">
    <mergeCell ref="A9:H9"/>
    <mergeCell ref="A11:H11"/>
    <mergeCell ref="A12:H12"/>
    <mergeCell ref="A18:H18"/>
    <mergeCell ref="A17:H17"/>
    <mergeCell ref="A15:H15"/>
    <mergeCell ref="A16:H16"/>
    <mergeCell ref="A13:H13"/>
    <mergeCell ref="A10:H10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J3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5.7109375" style="0" customWidth="1"/>
    <col min="3" max="9" width="11.7109375" style="0" customWidth="1"/>
    <col min="10" max="10" width="36.7109375" style="0" customWidth="1"/>
  </cols>
  <sheetData>
    <row r="1" spans="1:10" ht="12.75">
      <c r="A1" s="25" t="s">
        <v>1</v>
      </c>
      <c r="B1" s="25" t="s">
        <v>0</v>
      </c>
      <c r="C1" s="26" t="s">
        <v>4</v>
      </c>
      <c r="D1" s="26" t="s">
        <v>5</v>
      </c>
      <c r="E1" s="26" t="s">
        <v>6</v>
      </c>
      <c r="F1" s="26" t="s">
        <v>7</v>
      </c>
      <c r="G1" s="27" t="s">
        <v>8</v>
      </c>
      <c r="H1" s="26" t="s">
        <v>9</v>
      </c>
      <c r="I1" s="26" t="s">
        <v>10</v>
      </c>
      <c r="J1" s="25" t="s">
        <v>11</v>
      </c>
    </row>
    <row r="2" spans="1:10" ht="12.75">
      <c r="A2" s="3"/>
      <c r="B2" s="3"/>
      <c r="C2" s="2"/>
      <c r="D2" s="2"/>
      <c r="E2" s="2"/>
      <c r="F2" s="2"/>
      <c r="G2" s="2"/>
      <c r="H2" s="3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</sheetData>
  <sheetProtection/>
  <dataValidations count="1">
    <dataValidation type="list" allowBlank="1" showInputMessage="1" showErrorMessage="1" sqref="H2:H300">
      <formula1>"IV,SQ"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J3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5.7109375" style="0" customWidth="1"/>
    <col min="3" max="9" width="11.7109375" style="0" customWidth="1"/>
    <col min="10" max="10" width="36.7109375" style="0" customWidth="1"/>
  </cols>
  <sheetData>
    <row r="1" spans="1:10" ht="12.75">
      <c r="A1" s="25" t="s">
        <v>1</v>
      </c>
      <c r="B1" s="25" t="s">
        <v>0</v>
      </c>
      <c r="C1" s="26" t="s">
        <v>4</v>
      </c>
      <c r="D1" s="26" t="s">
        <v>5</v>
      </c>
      <c r="E1" s="26" t="s">
        <v>6</v>
      </c>
      <c r="F1" s="26" t="s">
        <v>7</v>
      </c>
      <c r="G1" s="27" t="s">
        <v>8</v>
      </c>
      <c r="H1" s="26" t="s">
        <v>9</v>
      </c>
      <c r="I1" s="26" t="s">
        <v>10</v>
      </c>
      <c r="J1" s="25" t="s">
        <v>11</v>
      </c>
    </row>
    <row r="2" spans="1:10" ht="12.75">
      <c r="A2" s="3"/>
      <c r="B2" s="3"/>
      <c r="C2" s="2"/>
      <c r="D2" s="2"/>
      <c r="E2" s="2"/>
      <c r="F2" s="2"/>
      <c r="G2" s="2"/>
      <c r="H2" s="3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</sheetData>
  <sheetProtection/>
  <dataValidations count="1">
    <dataValidation type="list" allowBlank="1" showInputMessage="1" showErrorMessage="1" sqref="H2:H300">
      <formula1>"IV,SQ"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J3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5.7109375" style="0" customWidth="1"/>
    <col min="3" max="9" width="11.7109375" style="0" customWidth="1"/>
    <col min="10" max="10" width="36.7109375" style="0" customWidth="1"/>
  </cols>
  <sheetData>
    <row r="1" spans="1:10" ht="12.75">
      <c r="A1" s="25" t="s">
        <v>1</v>
      </c>
      <c r="B1" s="25" t="s">
        <v>0</v>
      </c>
      <c r="C1" s="26" t="s">
        <v>4</v>
      </c>
      <c r="D1" s="26" t="s">
        <v>5</v>
      </c>
      <c r="E1" s="26" t="s">
        <v>6</v>
      </c>
      <c r="F1" s="26" t="s">
        <v>7</v>
      </c>
      <c r="G1" s="27" t="s">
        <v>8</v>
      </c>
      <c r="H1" s="26" t="s">
        <v>9</v>
      </c>
      <c r="I1" s="26" t="s">
        <v>10</v>
      </c>
      <c r="J1" s="25" t="s">
        <v>11</v>
      </c>
    </row>
    <row r="2" spans="1:10" ht="12.75">
      <c r="A2" s="3"/>
      <c r="B2" s="3"/>
      <c r="C2" s="2"/>
      <c r="D2" s="2"/>
      <c r="E2" s="2"/>
      <c r="F2" s="2"/>
      <c r="G2" s="2"/>
      <c r="H2" s="3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</sheetData>
  <sheetProtection/>
  <dataValidations count="1">
    <dataValidation type="list" allowBlank="1" showInputMessage="1" showErrorMessage="1" sqref="H2:H300">
      <formula1>"IV,SQ"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J3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5.7109375" style="0" customWidth="1"/>
    <col min="3" max="9" width="11.7109375" style="0" customWidth="1"/>
    <col min="10" max="10" width="36.7109375" style="0" customWidth="1"/>
  </cols>
  <sheetData>
    <row r="1" spans="1:10" ht="12.75">
      <c r="A1" s="25" t="s">
        <v>1</v>
      </c>
      <c r="B1" s="25" t="s">
        <v>0</v>
      </c>
      <c r="C1" s="26" t="s">
        <v>4</v>
      </c>
      <c r="D1" s="26" t="s">
        <v>5</v>
      </c>
      <c r="E1" s="26" t="s">
        <v>6</v>
      </c>
      <c r="F1" s="26" t="s">
        <v>7</v>
      </c>
      <c r="G1" s="27" t="s">
        <v>8</v>
      </c>
      <c r="H1" s="26" t="s">
        <v>9</v>
      </c>
      <c r="I1" s="26" t="s">
        <v>10</v>
      </c>
      <c r="J1" s="25" t="s">
        <v>11</v>
      </c>
    </row>
    <row r="2" spans="1:10" ht="12.75">
      <c r="A2" s="3"/>
      <c r="B2" s="3"/>
      <c r="C2" s="2"/>
      <c r="D2" s="2"/>
      <c r="E2" s="2"/>
      <c r="F2" s="2"/>
      <c r="G2" s="2"/>
      <c r="H2" s="3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</sheetData>
  <sheetProtection/>
  <dataValidations count="1">
    <dataValidation type="list" allowBlank="1" showInputMessage="1" showErrorMessage="1" sqref="H2:H300">
      <formula1>"IV,SQ"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J3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5.7109375" style="0" customWidth="1"/>
    <col min="3" max="9" width="11.7109375" style="0" customWidth="1"/>
    <col min="10" max="10" width="36.7109375" style="0" customWidth="1"/>
  </cols>
  <sheetData>
    <row r="1" spans="1:10" ht="12.75">
      <c r="A1" s="25" t="s">
        <v>1</v>
      </c>
      <c r="B1" s="25" t="s">
        <v>0</v>
      </c>
      <c r="C1" s="26" t="s">
        <v>4</v>
      </c>
      <c r="D1" s="26" t="s">
        <v>5</v>
      </c>
      <c r="E1" s="26" t="s">
        <v>6</v>
      </c>
      <c r="F1" s="26" t="s">
        <v>7</v>
      </c>
      <c r="G1" s="27" t="s">
        <v>8</v>
      </c>
      <c r="H1" s="26" t="s">
        <v>9</v>
      </c>
      <c r="I1" s="26" t="s">
        <v>10</v>
      </c>
      <c r="J1" s="25" t="s">
        <v>11</v>
      </c>
    </row>
    <row r="2" spans="1:10" ht="12.75">
      <c r="A2" s="3"/>
      <c r="B2" s="3"/>
      <c r="C2" s="2"/>
      <c r="D2" s="2"/>
      <c r="E2" s="2"/>
      <c r="F2" s="2"/>
      <c r="G2" s="2"/>
      <c r="H2" s="3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</sheetData>
  <sheetProtection/>
  <dataValidations count="1">
    <dataValidation type="list" allowBlank="1" showInputMessage="1" showErrorMessage="1" sqref="H2:H300">
      <formula1>"IV,SQ"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F58"/>
  <sheetViews>
    <sheetView zoomScalePageLayoutView="0" workbookViewId="0" topLeftCell="A25">
      <selection activeCell="A33" sqref="A33:B34"/>
    </sheetView>
  </sheetViews>
  <sheetFormatPr defaultColWidth="9.140625" defaultRowHeight="12.75"/>
  <cols>
    <col min="1" max="1" width="9.8515625" style="0" bestFit="1" customWidth="1"/>
    <col min="2" max="3" width="10.421875" style="0" bestFit="1" customWidth="1"/>
    <col min="5" max="5" width="10.421875" style="0" bestFit="1" customWidth="1"/>
  </cols>
  <sheetData>
    <row r="1" spans="1:6" ht="12.75">
      <c r="A1" s="4" t="s">
        <v>4</v>
      </c>
      <c r="C1" s="4" t="s">
        <v>4</v>
      </c>
      <c r="E1" s="4"/>
      <c r="F1" s="4"/>
    </row>
    <row r="2" spans="1:5" ht="12.75">
      <c r="A2" s="4" t="s">
        <v>2</v>
      </c>
      <c r="C2" s="4" t="s">
        <v>57</v>
      </c>
      <c r="E2" s="4"/>
    </row>
    <row r="5" spans="1:5" ht="12.75">
      <c r="A5" s="4" t="s">
        <v>4</v>
      </c>
      <c r="B5" s="4" t="s">
        <v>9</v>
      </c>
      <c r="D5" s="4" t="s">
        <v>4</v>
      </c>
      <c r="E5" s="4" t="s">
        <v>9</v>
      </c>
    </row>
    <row r="6" spans="1:5" ht="12.75">
      <c r="A6" s="4" t="s">
        <v>2</v>
      </c>
      <c r="B6" s="4" t="s">
        <v>37</v>
      </c>
      <c r="D6" s="4" t="s">
        <v>57</v>
      </c>
      <c r="E6" s="4" t="s">
        <v>37</v>
      </c>
    </row>
    <row r="9" spans="1:5" ht="12.75">
      <c r="A9" s="4" t="s">
        <v>4</v>
      </c>
      <c r="B9" s="4" t="s">
        <v>9</v>
      </c>
      <c r="D9" s="4" t="s">
        <v>4</v>
      </c>
      <c r="E9" s="4" t="s">
        <v>9</v>
      </c>
    </row>
    <row r="10" spans="1:5" ht="12.75">
      <c r="A10" s="4" t="s">
        <v>2</v>
      </c>
      <c r="B10" s="4" t="s">
        <v>38</v>
      </c>
      <c r="D10" s="4" t="s">
        <v>57</v>
      </c>
      <c r="E10" s="4" t="s">
        <v>38</v>
      </c>
    </row>
    <row r="13" ht="12.75">
      <c r="A13" s="4" t="s">
        <v>8</v>
      </c>
    </row>
    <row r="14" ht="12.75">
      <c r="A14" s="4" t="s">
        <v>2</v>
      </c>
    </row>
    <row r="17" spans="1:2" ht="12.75">
      <c r="A17" t="s">
        <v>4</v>
      </c>
      <c r="B17" t="s">
        <v>4</v>
      </c>
    </row>
    <row r="18" spans="1:2" ht="12.75">
      <c r="A18" t="s">
        <v>2</v>
      </c>
      <c r="B18" t="s">
        <v>39</v>
      </c>
    </row>
    <row r="21" spans="1:3" ht="12.75">
      <c r="A21" t="s">
        <v>4</v>
      </c>
      <c r="B21" t="s">
        <v>4</v>
      </c>
      <c r="C21" t="s">
        <v>9</v>
      </c>
    </row>
    <row r="22" spans="1:3" ht="12.75">
      <c r="A22" t="s">
        <v>2</v>
      </c>
      <c r="B22" t="s">
        <v>39</v>
      </c>
      <c r="C22" t="s">
        <v>37</v>
      </c>
    </row>
    <row r="25" spans="1:3" ht="12.75">
      <c r="A25" t="s">
        <v>4</v>
      </c>
      <c r="B25" t="s">
        <v>4</v>
      </c>
      <c r="C25" t="s">
        <v>9</v>
      </c>
    </row>
    <row r="26" spans="1:3" ht="12.75">
      <c r="A26" t="s">
        <v>2</v>
      </c>
      <c r="B26" t="s">
        <v>39</v>
      </c>
      <c r="C26" t="s">
        <v>38</v>
      </c>
    </row>
    <row r="29" spans="1:3" ht="12.75">
      <c r="A29" t="s">
        <v>6</v>
      </c>
      <c r="C29" t="s">
        <v>6</v>
      </c>
    </row>
    <row r="30" spans="1:3" ht="12.75">
      <c r="A30" t="s">
        <v>2</v>
      </c>
      <c r="C30" t="s">
        <v>40</v>
      </c>
    </row>
    <row r="33" spans="1:5" ht="12.75">
      <c r="A33" t="s">
        <v>6</v>
      </c>
      <c r="B33" t="s">
        <v>10</v>
      </c>
      <c r="D33" t="s">
        <v>6</v>
      </c>
      <c r="E33" t="s">
        <v>10</v>
      </c>
    </row>
    <row r="34" spans="1:5" ht="12.75">
      <c r="A34" t="s">
        <v>2</v>
      </c>
      <c r="B34" t="s">
        <v>2</v>
      </c>
      <c r="D34" t="s">
        <v>40</v>
      </c>
      <c r="E34" t="s">
        <v>2</v>
      </c>
    </row>
    <row r="37" spans="1:5" ht="12.75">
      <c r="A37" t="s">
        <v>7</v>
      </c>
      <c r="B37" t="s">
        <v>10</v>
      </c>
      <c r="D37" t="s">
        <v>7</v>
      </c>
      <c r="E37" t="s">
        <v>10</v>
      </c>
    </row>
    <row r="38" spans="1:5" ht="12.75">
      <c r="A38" t="s">
        <v>2</v>
      </c>
      <c r="B38" t="s">
        <v>2</v>
      </c>
      <c r="D38" t="s">
        <v>41</v>
      </c>
      <c r="E38" t="s">
        <v>2</v>
      </c>
    </row>
    <row r="41" spans="1:3" ht="12.75">
      <c r="A41" t="s">
        <v>7</v>
      </c>
      <c r="C41" t="s">
        <v>7</v>
      </c>
    </row>
    <row r="42" spans="1:3" ht="12.75">
      <c r="A42" t="s">
        <v>2</v>
      </c>
      <c r="C42" t="s">
        <v>41</v>
      </c>
    </row>
    <row r="45" ht="12.75">
      <c r="A45" t="s">
        <v>10</v>
      </c>
    </row>
    <row r="46" ht="12.75">
      <c r="A46" t="s">
        <v>2</v>
      </c>
    </row>
    <row r="49" spans="1:2" ht="12.75">
      <c r="A49" t="s">
        <v>4</v>
      </c>
      <c r="B49" t="s">
        <v>4</v>
      </c>
    </row>
    <row r="50" spans="1:2" ht="12.75">
      <c r="A50" t="s">
        <v>58</v>
      </c>
      <c r="B50" t="s">
        <v>59</v>
      </c>
    </row>
    <row r="53" spans="1:3" ht="12.75">
      <c r="A53" t="s">
        <v>4</v>
      </c>
      <c r="B53" t="s">
        <v>4</v>
      </c>
      <c r="C53" t="s">
        <v>9</v>
      </c>
    </row>
    <row r="54" spans="1:3" ht="12.75">
      <c r="A54" t="s">
        <v>58</v>
      </c>
      <c r="B54" t="s">
        <v>59</v>
      </c>
      <c r="C54" t="s">
        <v>37</v>
      </c>
    </row>
    <row r="57" spans="1:3" ht="12.75">
      <c r="A57" t="s">
        <v>4</v>
      </c>
      <c r="B57" t="s">
        <v>4</v>
      </c>
      <c r="C57" t="s">
        <v>9</v>
      </c>
    </row>
    <row r="58" spans="1:3" ht="12.75">
      <c r="A58" t="s">
        <v>58</v>
      </c>
      <c r="B58" t="s">
        <v>59</v>
      </c>
      <c r="C58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22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35.7109375" style="0" customWidth="1"/>
    <col min="2" max="13" width="7.7109375" style="0" customWidth="1"/>
  </cols>
  <sheetData>
    <row r="1" spans="1:13" ht="15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4" spans="1:13" ht="12.75">
      <c r="A4" s="6"/>
      <c r="B4" s="24" t="s">
        <v>14</v>
      </c>
      <c r="C4" s="24" t="s">
        <v>15</v>
      </c>
      <c r="D4" s="24" t="s">
        <v>16</v>
      </c>
      <c r="E4" s="24" t="s">
        <v>17</v>
      </c>
      <c r="F4" s="24" t="s">
        <v>18</v>
      </c>
      <c r="G4" s="24" t="s">
        <v>19</v>
      </c>
      <c r="H4" s="24" t="s">
        <v>20</v>
      </c>
      <c r="I4" s="24" t="s">
        <v>21</v>
      </c>
      <c r="J4" s="24" t="s">
        <v>22</v>
      </c>
      <c r="K4" s="24" t="s">
        <v>23</v>
      </c>
      <c r="L4" s="24" t="s">
        <v>24</v>
      </c>
      <c r="M4" s="24" t="s">
        <v>25</v>
      </c>
    </row>
    <row r="5" spans="1:13" ht="19.5" customHeight="1">
      <c r="A5" s="37" t="s">
        <v>51</v>
      </c>
      <c r="B5" s="9" t="str">
        <f>IF(DCOUNT(JAN,"HGB",HGBPTS)&gt;0,DCOUNT(JAN,"HGB",HGB12)/DCOUNT(JAN,"HGB",HGBPTS),"N/A")</f>
        <v>N/A</v>
      </c>
      <c r="C5" s="10" t="str">
        <f>IF(DCOUNT(FEB,"HGB",HGBPTS)&gt;0,DCOUNT(FEB,"HGB",HGB12)/DCOUNT(FEB,"HGB",HGBPTS),"N/A")</f>
        <v>N/A</v>
      </c>
      <c r="D5" s="10" t="str">
        <f>IF(DCOUNT(MAR,"HGB",HGBPTS)&gt;0,DCOUNT(MAR,"HGB",HGB12)/DCOUNT(MAR,"HGB",HGBPTS),"N/A")</f>
        <v>N/A</v>
      </c>
      <c r="E5" s="10" t="str">
        <f>IF(DCOUNT(APR,"HGB",HGBPTS)&gt;0,DCOUNT(APR,"HGB",HGB12)/DCOUNT(APR,"HGB",HGBPTS),"N/A")</f>
        <v>N/A</v>
      </c>
      <c r="F5" s="10" t="str">
        <f>IF(DCOUNT(MAY,"HGB",HGBPTS)&gt;0,DCOUNT(MAY,"HGB",HGB12)/DCOUNT(MAY,"HGB",HGBPTS),"N/A")</f>
        <v>N/A</v>
      </c>
      <c r="G5" s="10" t="str">
        <f>IF(DCOUNT(JUN,"HGB",HGBPTS)&gt;0,DCOUNT(JUN,"HGB",HGB12)/DCOUNT(JUN,"HGB",HGBPTS),"N/A")</f>
        <v>N/A</v>
      </c>
      <c r="H5" s="10" t="str">
        <f>IF(DCOUNT(JUL,"HGB",HGBPTS)&gt;0,DCOUNT(JUL,"HGB",HGB12)/DCOUNT(JUL,"HGB",HGBPTS),"N/A")</f>
        <v>N/A</v>
      </c>
      <c r="I5" s="10" t="str">
        <f>IF(DCOUNT(AUG,"HGB",HGBPTS)&gt;0,DCOUNT(AUG,"HGB",HGB12)/DCOUNT(AUG,"HGB",HGBPTS),"N/A")</f>
        <v>N/A</v>
      </c>
      <c r="J5" s="10" t="str">
        <f>IF(DCOUNT(SEP,"HGB",HGBPTS)&gt;0,DCOUNT(SEP,"HGB",HGB12)/DCOUNT(SEP,"HGB",HGBPTS),"N/A")</f>
        <v>N/A</v>
      </c>
      <c r="K5" s="10" t="str">
        <f>IF(DCOUNT(OCT,"HGB",HGBPTS)&gt;0,DCOUNT(OCT,"HGB",HGB12)/DCOUNT(OCT,"HGB",HGBPTS),"N/A")</f>
        <v>N/A</v>
      </c>
      <c r="L5" s="10" t="str">
        <f>IF(DCOUNT(NOV,"HGB",HGBPTS)&gt;0,DCOUNT(NOV,"HGB",HGB12)/DCOUNT(NOV,"HGB",HGBPTS),"N/A")</f>
        <v>N/A</v>
      </c>
      <c r="M5" s="11" t="str">
        <f>IF(DCOUNT(DEC,"HGB",HGBPTS)&gt;0,DCOUNT(DEC,"HGB",HGB12)/DCOUNT(DEC,"HGB",HGBPTS),"N/A")</f>
        <v>N/A</v>
      </c>
    </row>
    <row r="6" spans="1:13" ht="19.5" customHeight="1">
      <c r="A6" s="38" t="s">
        <v>60</v>
      </c>
      <c r="B6" s="15" t="str">
        <f>IF(DCOUNT(JAN,"HGB",HGBPTS)&gt;0,DAVERAGE(JAN,"HGB",HGBPTS),"N/A")</f>
        <v>N/A</v>
      </c>
      <c r="C6" s="16" t="str">
        <f>IF(DCOUNT(FEB,"HGB",HGBPTS)&gt;0,DAVERAGE(FEB,"HGB",HGBPTS),"N/A")</f>
        <v>N/A</v>
      </c>
      <c r="D6" s="16" t="str">
        <f>IF(DCOUNT(MAR,"HGB",HGBPTS)&gt;0,DAVERAGE(MAR,"HGB",HGBPTS),"N/A")</f>
        <v>N/A</v>
      </c>
      <c r="E6" s="16" t="str">
        <f>IF(DCOUNT(APR,"HGB",HGBPTS)&gt;0,DAVERAGE(APR,"HGB",HGBPTS),"N/A")</f>
        <v>N/A</v>
      </c>
      <c r="F6" s="16" t="str">
        <f>IF(DCOUNT(MAY,"HGB",HGBPTS)&gt;0,DAVERAGE(MAY,"HGB",HGBPTS),"N/A")</f>
        <v>N/A</v>
      </c>
      <c r="G6" s="16" t="str">
        <f>IF(DCOUNT(JUN,"HGB",HGBPTS)&gt;0,DAVERAGE(JUN,"HGB",HGBPTS),"N/A")</f>
        <v>N/A</v>
      </c>
      <c r="H6" s="16" t="str">
        <f>IF(DCOUNT(JUL,"HGB",HGBPTS)&gt;0,DAVERAGE(JUL,"HGB",HGBPTS),"N/A")</f>
        <v>N/A</v>
      </c>
      <c r="I6" s="16" t="str">
        <f>IF(DCOUNT(AUG,"HGB",HGBPTS)&gt;0,DAVERAGE(AUG,"HGB",HGBPTS),"N/A")</f>
        <v>N/A</v>
      </c>
      <c r="J6" s="16" t="str">
        <f>IF(DCOUNT(SEP,"HGB",HGBPTS)&gt;0,DAVERAGE(SEP,"HGB",HGBPTS),"N/A")</f>
        <v>N/A</v>
      </c>
      <c r="K6" s="16" t="str">
        <f>IF(DCOUNT(OCT,"HGB",HGBPTS)&gt;0,DAVERAGE(OCT,"HGB",HGBPTS),"N/A")</f>
        <v>N/A</v>
      </c>
      <c r="L6" s="16" t="str">
        <f>IF(DCOUNT(NOV,"HGB",HGBPTS)&gt;0,DAVERAGE(NOV,"HGB",HGBPTS),"N/A")</f>
        <v>N/A</v>
      </c>
      <c r="M6" s="17" t="str">
        <f>IF(DCOUNT(DEC,"HGB",HGBPTS)&gt;0,DAVERAGE(DEC,"HGB",HGBPTS),"N/A")</f>
        <v>N/A</v>
      </c>
    </row>
    <row r="7" spans="1:13" ht="19.5" customHeight="1">
      <c r="A7" s="7" t="s">
        <v>52</v>
      </c>
      <c r="B7" s="12" t="str">
        <f>IF(DCOUNT(JAN,"HGB",HGBIVPTS)&gt;0,DCOUNT(JAN,"HGB",HGB12IV)/DCOUNT(JAN,"HGB",HGBIVPTS),"N/A")</f>
        <v>N/A</v>
      </c>
      <c r="C7" s="13" t="str">
        <f>IF(DCOUNT(FEB,"HGB",HGBIVPTS)&gt;0,DCOUNT(FEB,"HGB",HGB12IV)/DCOUNT(FEB,"HGB",HGBIVPTS),"N/A")</f>
        <v>N/A</v>
      </c>
      <c r="D7" s="13" t="str">
        <f>IF(DCOUNT(MAR,"HGB",HGBIVPTS)&gt;0,DCOUNT(MAR,"HGB",HGB12IV)/DCOUNT(MAR,"HGB",HGBIVPTS),"N/A")</f>
        <v>N/A</v>
      </c>
      <c r="E7" s="13" t="str">
        <f>IF(DCOUNT(APR,"HGB",HGBIVPTS)&gt;0,DCOUNT(APR,"HGB",HGB12IV)/DCOUNT(APR,"HGB",HGBIVPTS),"N/A")</f>
        <v>N/A</v>
      </c>
      <c r="F7" s="13" t="str">
        <f>IF(DCOUNT(MAY,"HGB",HGBIVPTS)&gt;0,DCOUNT(MAY,"HGB",HGB12IV)/DCOUNT(MAY,"HGB",HGBIVPTS),"N/A")</f>
        <v>N/A</v>
      </c>
      <c r="G7" s="13" t="str">
        <f>IF(DCOUNT(JUN,"HGB",HGBIVPTS)&gt;0,DCOUNT(JUN,"HGB",HGB12IV)/DCOUNT(JUN,"HGB",HGBIVPTS),"N/A")</f>
        <v>N/A</v>
      </c>
      <c r="H7" s="13" t="str">
        <f>IF(DCOUNT(JUL,"HGB",HGBIVPTS)&gt;0,DCOUNT(JUL,"HGB",HGB12IV)/DCOUNT(JUL,"HGB",HGBIVPTS),"N/A")</f>
        <v>N/A</v>
      </c>
      <c r="I7" s="13" t="str">
        <f>IF(DCOUNT(AUG,"HGB",HGBIVPTS)&gt;0,DCOUNT(AUG,"HGB",HGB12IV)/DCOUNT(AUG,"HGB",HGBIVPTS),"N/A")</f>
        <v>N/A</v>
      </c>
      <c r="J7" s="13" t="str">
        <f>IF(DCOUNT(SEP,"HGB",HGBIVPTS)&gt;0,DCOUNT(SEP,"HGB",HGB12IV)/DCOUNT(SEP,"HGB",HGBIVPTS),"N/A")</f>
        <v>N/A</v>
      </c>
      <c r="K7" s="13" t="str">
        <f>IF(DCOUNT(OCT,"HGB",HGBIVPTS)&gt;0,DCOUNT(OCT,"HGB",HGB12IV)/DCOUNT(OCT,"HGB",HGBIVPTS),"N/A")</f>
        <v>N/A</v>
      </c>
      <c r="L7" s="13" t="str">
        <f>IF(DCOUNT(NOV,"HGB",HGBIVPTS)&gt;0,DCOUNT(NOV,"HGB",HGB12IV)/DCOUNT(NOV,"HGB",HGBIVPTS),"N/A")</f>
        <v>N/A</v>
      </c>
      <c r="M7" s="14" t="str">
        <f>IF(DCOUNT(DEC,"HGB",HGBIVPTS)&gt;0,DCOUNT(DEC,"HGB",HGB12IV)/DCOUNT(DEC,"HGB",HGBIVPTS),"N/A")</f>
        <v>N/A</v>
      </c>
    </row>
    <row r="8" spans="1:13" ht="19.5" customHeight="1">
      <c r="A8" s="7" t="s">
        <v>26</v>
      </c>
      <c r="B8" s="15" t="str">
        <f>IF(DCOUNT(JAN,"HGB",HGBIVPTS)&gt;0,DAVERAGE(JAN,"HGB",HGBIVPTS),"N/A")</f>
        <v>N/A</v>
      </c>
      <c r="C8" s="16" t="str">
        <f>IF(DCOUNT(FEB,"HGB",HGBIVPTS)&gt;0,DAVERAGE(FEB,"HGB",HGBIVPTS),"N/A")</f>
        <v>N/A</v>
      </c>
      <c r="D8" s="16" t="str">
        <f>IF(DCOUNT(MAR,"HGB",HGBIVPTS)&gt;0,DAVERAGE(MAR,"HGB",HGBIVPTS),"N/A")</f>
        <v>N/A</v>
      </c>
      <c r="E8" s="16" t="str">
        <f>IF(DCOUNT(APR,"HGB",HGBIVPTS)&gt;0,DAVERAGE(APR,"HGB",HGBIVPTS),"N/A")</f>
        <v>N/A</v>
      </c>
      <c r="F8" s="16" t="str">
        <f>IF(DCOUNT(MAY,"HGB",HGBIVPTS)&gt;0,DAVERAGE(MAY,"HGB",HGBIVPTS),"N/A")</f>
        <v>N/A</v>
      </c>
      <c r="G8" s="16" t="str">
        <f>IF(DCOUNT(JUN,"HGB",HGBIVPTS)&gt;0,DAVERAGE(JUN,"HGB",HGBIVPTS),"N/A")</f>
        <v>N/A</v>
      </c>
      <c r="H8" s="16" t="str">
        <f>IF(DCOUNT(JUL,"HGB",HGBIVPTS)&gt;0,DAVERAGE(JUL,"HGB",HGBIVPTS),"N/A")</f>
        <v>N/A</v>
      </c>
      <c r="I8" s="16" t="str">
        <f>IF(DCOUNT(AUG,"HGB",HGBIVPTS)&gt;0,DAVERAGE(AUG,"HGB",HGBIVPTS),"N/A")</f>
        <v>N/A</v>
      </c>
      <c r="J8" s="16" t="str">
        <f>IF(DCOUNT(SEP,"HGB",HGBIVPTS)&gt;0,DAVERAGE(SEP,"HGB",HGBIVPTS),"N/A")</f>
        <v>N/A</v>
      </c>
      <c r="K8" s="16" t="str">
        <f>IF(DCOUNT(OCT,"HGB",HGBIVPTS)&gt;0,DAVERAGE(OCT,"HGB",HGBIVPTS),"N/A")</f>
        <v>N/A</v>
      </c>
      <c r="L8" s="16" t="str">
        <f>IF(DCOUNT(NOV,"HGB",HGBIVPTS)&gt;0,DAVERAGE(NOV,"HGB",HGBIVPTS),"N/A")</f>
        <v>N/A</v>
      </c>
      <c r="M8" s="17" t="str">
        <f>IF(DCOUNT(DEC,"HGB",HGBIVPTS)&gt;0,DAVERAGE(DEC,"HGB",HGBIVPTS),"N/A")</f>
        <v>N/A</v>
      </c>
    </row>
    <row r="9" spans="1:13" ht="19.5" customHeight="1">
      <c r="A9" s="7" t="s">
        <v>53</v>
      </c>
      <c r="B9" s="12" t="str">
        <f>IF(DCOUNT(JAN,"HGB",HGBSQPTS)&gt;0,DCOUNT(JAN,"HGB",HGB12SQ)/DCOUNT(JAN,"HGB",HGBSQPTS),"N/A")</f>
        <v>N/A</v>
      </c>
      <c r="C9" s="13" t="str">
        <f>IF(DCOUNT(FEB,"HGB",HGBSQPTS)&gt;0,DCOUNT(FEB,"HGB",HGB12SQ)/DCOUNT(FEB,"HGB",HGBSQPTS),"N/A")</f>
        <v>N/A</v>
      </c>
      <c r="D9" s="13" t="str">
        <f>IF(DCOUNT(MAR,"HGB",HGBSQPTS)&gt;0,DCOUNT(MAR,"HGB",HGB12SQ)/DCOUNT(MAR,"HGB",HGBSQPTS),"N/A")</f>
        <v>N/A</v>
      </c>
      <c r="E9" s="13" t="str">
        <f>IF(DCOUNT(APR,"HGB",HGBSQPTS)&gt;0,DCOUNT(APR,"HGB",HGB12SQ)/DCOUNT(APR,"HGB",HGBSQPTS),"N/A")</f>
        <v>N/A</v>
      </c>
      <c r="F9" s="13" t="str">
        <f>IF(DCOUNT(MAY,"HGB",HGBSQPTS)&gt;0,DCOUNT(MAY,"HGB",HGB12SQ)/DCOUNT(MAY,"HGB",HGBSQPTS),"N/A")</f>
        <v>N/A</v>
      </c>
      <c r="G9" s="13" t="str">
        <f>IF(DCOUNT(JUN,"HGB",HGBSQPTS)&gt;0,DCOUNT(JUN,"HGB",HGB12SQ)/DCOUNT(JUN,"HGB",HGBSQPTS),"N/A")</f>
        <v>N/A</v>
      </c>
      <c r="H9" s="13" t="str">
        <f>IF(DCOUNT(JUL,"HGB",HGBSQPTS)&gt;0,DCOUNT(JUL,"HGB",HGB12SQ)/DCOUNT(JUL,"HGB",HGBSQPTS),"N/A")</f>
        <v>N/A</v>
      </c>
      <c r="I9" s="13" t="str">
        <f>IF(DCOUNT(AUG,"HGB",HGBSQPTS)&gt;0,DCOUNT(AUG,"HGB",HGB12SQ)/DCOUNT(AUG,"HGB",HGBSQPTS),"N/A")</f>
        <v>N/A</v>
      </c>
      <c r="J9" s="13" t="str">
        <f>IF(DCOUNT(SEP,"HGB",HGBSQPTS)&gt;0,DCOUNT(SEP,"HGB",HGB12SQ)/DCOUNT(SEP,"HGB",HGBSQPTS),"N/A")</f>
        <v>N/A</v>
      </c>
      <c r="K9" s="13" t="str">
        <f>IF(DCOUNT(OCT,"HGB",HGBSQPTS)&gt;0,DCOUNT(OCT,"HGB",HGB12SQ)/DCOUNT(OCT,"HGB",HGBSQPTS),"N/A")</f>
        <v>N/A</v>
      </c>
      <c r="L9" s="13" t="str">
        <f>IF(DCOUNT(NOV,"HGB",HGBSQPTS)&gt;0,DCOUNT(NOV,"HGB",HGB12SQ)/DCOUNT(NOV,"HGB",HGBSQPTS),"N/A")</f>
        <v>N/A</v>
      </c>
      <c r="M9" s="14" t="str">
        <f>IF(DCOUNT(DEC,"HGB",HGBSQPTS)&gt;0,DCOUNT(DEC,"HGB",HGB12SQ)/DCOUNT(DEC,"HGB",HGBSQPTS),"N/A")</f>
        <v>N/A</v>
      </c>
    </row>
    <row r="10" spans="1:13" ht="19.5" customHeight="1">
      <c r="A10" s="7" t="s">
        <v>27</v>
      </c>
      <c r="B10" s="15" t="str">
        <f>IF(DCOUNT(JAN,"HGB",HGBSQPTS)&gt;0,DAVERAGE(JAN,"HGB",HGBSQPTS),"N/A")</f>
        <v>N/A</v>
      </c>
      <c r="C10" s="16" t="str">
        <f>IF(DCOUNT(FEB,"HGB",HGBSQPTS)&gt;0,DAVERAGE(FEB,"HGB",HGBSQPTS),"N/A")</f>
        <v>N/A</v>
      </c>
      <c r="D10" s="16" t="str">
        <f>IF(DCOUNT(MAR,"HGB",HGBSQPTS)&gt;0,DAVERAGE(MAR,"HGB",HGBSQPTS),"N/A")</f>
        <v>N/A</v>
      </c>
      <c r="E10" s="16" t="str">
        <f>IF(DCOUNT(APR,"HGB",HGBSQPTS)&gt;0,DAVERAGE(APR,"HGB",HGBSQPTS),"N/A")</f>
        <v>N/A</v>
      </c>
      <c r="F10" s="16" t="str">
        <f>IF(DCOUNT(MAY,"HGB",HGBSQPTS)&gt;0,DAVERAGE(MAY,"HGB",HGBSQPTS),"N/A")</f>
        <v>N/A</v>
      </c>
      <c r="G10" s="16" t="str">
        <f>IF(DCOUNT(JUN,"HGB",HGBSQPTS)&gt;0,DAVERAGE(JUN,"HGB",HGBSQPTS),"N/A")</f>
        <v>N/A</v>
      </c>
      <c r="H10" s="16" t="str">
        <f>IF(DCOUNT(JUL,"HGB",HGBSQPTS)&gt;0,DAVERAGE(JUL,"HGB",HGBSQPTS),"N/A")</f>
        <v>N/A</v>
      </c>
      <c r="I10" s="16" t="str">
        <f>IF(DCOUNT(AUG,"HGB",HGBSQPTS)&gt;0,DAVERAGE(AUG,"HGB",HGBSQPTS),"N/A")</f>
        <v>N/A</v>
      </c>
      <c r="J10" s="16" t="str">
        <f>IF(DCOUNT(SEP,"HGB",HGBSQPTS)&gt;0,DAVERAGE(SEP,"HGB",HGBSQPTS),"N/A")</f>
        <v>N/A</v>
      </c>
      <c r="K10" s="16" t="str">
        <f>IF(DCOUNT(OCT,"HGB",HGBSQPTS)&gt;0,DAVERAGE(OCT,"HGB",HGBSQPTS),"N/A")</f>
        <v>N/A</v>
      </c>
      <c r="L10" s="16" t="str">
        <f>IF(DCOUNT(NOV,"HGB",HGBSQPTS)&gt;0,DAVERAGE(NOV,"HGB",HGBSQPTS),"N/A")</f>
        <v>N/A</v>
      </c>
      <c r="M10" s="17" t="str">
        <f>IF(DCOUNT(DEC,"HGB",HGBSQPTS)&gt;0,DAVERAGE(DEC,"HGB",HGBSQPTS),"N/A")</f>
        <v>N/A</v>
      </c>
    </row>
    <row r="11" spans="1:13" ht="19.5" customHeight="1">
      <c r="A11" s="7" t="s">
        <v>28</v>
      </c>
      <c r="B11" s="18" t="str">
        <f>IF(DCOUNT(JAN,"EPO DOSE",EPODOSEPTS)&gt;0,DAVERAGE(JAN,"EPO DOSE",EPODOSEPTS),"N/A")</f>
        <v>N/A</v>
      </c>
      <c r="C11" s="19" t="str">
        <f>IF(DCOUNT(FEB,"EPO DOSE",EPODOSEPTS)&gt;0,DAVERAGE(FEB,"EPO DOSE",EPODOSEPTS),"N/A")</f>
        <v>N/A</v>
      </c>
      <c r="D11" s="19" t="str">
        <f>IF(DCOUNT(MAR,"EPO DOSE",EPODOSEPTS)&gt;0,DAVERAGE(MAR,"EPO DOSE",EPODOSEPTS),"N/A")</f>
        <v>N/A</v>
      </c>
      <c r="E11" s="19" t="str">
        <f>IF(DCOUNT(APR,"EPO DOSE",EPODOSEPTS)&gt;0,DAVERAGE(APR,"EPO DOSE",EPODOSEPTS),"N/A")</f>
        <v>N/A</v>
      </c>
      <c r="F11" s="19" t="str">
        <f>IF(DCOUNT(MAY,"EPO DOSE",EPODOSEPTS)&gt;0,DAVERAGE(MAY,"EPO DOSE",EPODOSEPTS),"N/A")</f>
        <v>N/A</v>
      </c>
      <c r="G11" s="19" t="str">
        <f>IF(DCOUNT(JUN,"EPO DOSE",EPODOSEPTS)&gt;0,DAVERAGE(JUN,"EPO DOSE",EPODOSEPTS),"N/A")</f>
        <v>N/A</v>
      </c>
      <c r="H11" s="19" t="str">
        <f>IF(DCOUNT(JUL,"EPO DOSE",EPODOSEPTS)&gt;0,DAVERAGE(JUL,"EPO DOSE",EPODOSEPTS),"N/A")</f>
        <v>N/A</v>
      </c>
      <c r="I11" s="19" t="str">
        <f>IF(DCOUNT(AUG,"EPO DOSE",EPODOSEPTS)&gt;0,DAVERAGE(AUG,"EPO DOSE",EPODOSEPTS),"N/A")</f>
        <v>N/A</v>
      </c>
      <c r="J11" s="19" t="str">
        <f>IF(DCOUNT(SEP,"EPO DOSE",EPODOSEPTS)&gt;0,DAVERAGE(SEP,"EPO DOSE",EPODOSEPTS),"N/A")</f>
        <v>N/A</v>
      </c>
      <c r="K11" s="19" t="str">
        <f>IF(DCOUNT(OCT,"EPO DOSE",EPODOSEPTS)&gt;0,DAVERAGE(OCT,"EPO DOSE",EPODOSEPTS),"N/A")</f>
        <v>N/A</v>
      </c>
      <c r="L11" s="19" t="str">
        <f>IF(DCOUNT(NOV,"EPO DOSE",EPODOSEPTS)&gt;0,DAVERAGE(NOV,"EPO DOSE",EPODOSEPTS),"N/A")</f>
        <v>N/A</v>
      </c>
      <c r="M11" s="20" t="str">
        <f>IF(DCOUNT(DEC,"EPO DOSE",EPODOSEPTS)&gt;0,DAVERAGE(DEC,"EPO DOSE",EPODOSEPTS),"N/A")</f>
        <v>N/A</v>
      </c>
    </row>
    <row r="12" spans="1:13" ht="19.5" customHeight="1">
      <c r="A12" s="38" t="s">
        <v>29</v>
      </c>
      <c r="B12" s="12" t="str">
        <f>IF(DCOUNT(JAN,"HGB",HGBPTS)&gt;0,DCOUNT(JAN,"HGB",HGB10)/DCOUNT(JAN,"HGB",HGBPTS),"N/A")</f>
        <v>N/A</v>
      </c>
      <c r="C12" s="13" t="str">
        <f>IF(DCOUNT(FEB,"HGB",HGBPTS)&gt;0,DCOUNT(FEB,"HGB",HGB10)/DCOUNT(FEB,"HGB",HGBPTS),"N/A")</f>
        <v>N/A</v>
      </c>
      <c r="D12" s="13" t="str">
        <f>IF(DCOUNT(MAR,"HGB",HGBPTS)&gt;0,DCOUNT(MAR,"HGB",HGB10)/DCOUNT(MAR,"HGB",HGBPTS),"N/A")</f>
        <v>N/A</v>
      </c>
      <c r="E12" s="13" t="str">
        <f>IF(DCOUNT(APR,"HGB",HGBPTS)&gt;0,DCOUNT(APR,"HGB",HGB10)/DCOUNT(APR,"HGB",HGBPTS),"N/A")</f>
        <v>N/A</v>
      </c>
      <c r="F12" s="13" t="str">
        <f>IF(DCOUNT(MAY,"HGB",HGBPTS)&gt;0,DCOUNT(MAY,"HGB",HGB10)/DCOUNT(MAY,"HGB",HGBPTS),"N/A")</f>
        <v>N/A</v>
      </c>
      <c r="G12" s="13" t="str">
        <f>IF(DCOUNT(JUN,"HGB",HGBPTS)&gt;0,DCOUNT(JUN,"HGB",HGB10)/DCOUNT(JUN,"HGB",HGBPTS),"N/A")</f>
        <v>N/A</v>
      </c>
      <c r="H12" s="13" t="str">
        <f>IF(DCOUNT(JUL,"HGB",HGBPTS)&gt;0,DCOUNT(JUL,"HGB",HGB10)/DCOUNT(JUL,"HGB",HGBPTS),"N/A")</f>
        <v>N/A</v>
      </c>
      <c r="I12" s="13" t="str">
        <f>IF(DCOUNT(AUG,"HGB",HGBPTS)&gt;0,DCOUNT(AUG,"HGB",HGB10)/DCOUNT(AUG,"HGB",HGBPTS),"N/A")</f>
        <v>N/A</v>
      </c>
      <c r="J12" s="13" t="str">
        <f>IF(DCOUNT(SEP,"HGB",HGBPTS)&gt;0,DCOUNT(SEP,"HGB",HGB10)/DCOUNT(SEP,"HGB",HGBPTS),"N/A")</f>
        <v>N/A</v>
      </c>
      <c r="K12" s="13" t="str">
        <f>IF(DCOUNT(OCT,"HGB",HGBPTS)&gt;0,DCOUNT(OCT,"HGB",HGB10)/DCOUNT(OCT,"HGB",HGBPTS),"N/A")</f>
        <v>N/A</v>
      </c>
      <c r="L12" s="13" t="str">
        <f>IF(DCOUNT(NOV,"HGB",HGBPTS)&gt;0,DCOUNT(NOV,"HGB",HGB10)/DCOUNT(NOV,"HGB",HGBPTS),"N/A")</f>
        <v>N/A</v>
      </c>
      <c r="M12" s="14" t="str">
        <f>IF(DCOUNT(DEC,"HGB",HGBPTS)&gt;0,DCOUNT(DEC,"HGB",HGB10)/DCOUNT(DEC,"HGB",HGBPTS),"N/A")</f>
        <v>N/A</v>
      </c>
    </row>
    <row r="13" spans="1:13" ht="19.5" customHeight="1">
      <c r="A13" s="7" t="s">
        <v>30</v>
      </c>
      <c r="B13" s="12" t="str">
        <f>IF(DCOUNT(JAN,"HGB",HGBIVPTS)&gt;0,DCOUNT(JAN,"HGB",HGB10IV)/DCOUNT(JAN,"HGB",HGBIVPTS),"N/A")</f>
        <v>N/A</v>
      </c>
      <c r="C13" s="13" t="str">
        <f>IF(DCOUNT(FEB,"HGB",HGBIVPTS)&gt;0,DCOUNT(FEB,"HGB",HGB10IV)/DCOUNT(FEB,"HGB",HGBIVPTS),"N/A")</f>
        <v>N/A</v>
      </c>
      <c r="D13" s="13" t="str">
        <f>IF(DCOUNT(MAR,"HGB",HGBIVPTS)&gt;0,DCOUNT(MAR,"HGB",HGB10IV)/DCOUNT(MAR,"HGB",HGBIVPTS),"N/A")</f>
        <v>N/A</v>
      </c>
      <c r="E13" s="13" t="str">
        <f>IF(DCOUNT(APR,"HGB",HGBIVPTS)&gt;0,DCOUNT(APR,"HGB",HGB10IV)/DCOUNT(APR,"HGB",HGBIVPTS),"N/A")</f>
        <v>N/A</v>
      </c>
      <c r="F13" s="13" t="str">
        <f>IF(DCOUNT(MAY,"HGB",HGBIVPTS)&gt;0,DCOUNT(MAY,"HGB",HGB10IV)/DCOUNT(MAY,"HGB",HGBIVPTS),"N/A")</f>
        <v>N/A</v>
      </c>
      <c r="G13" s="13" t="str">
        <f>IF(DCOUNT(JUN,"HGB",HGBIVPTS)&gt;0,DCOUNT(JUN,"HGB",HGB10IV)/DCOUNT(JUN,"HGB",HGBIVPTS),"N/A")</f>
        <v>N/A</v>
      </c>
      <c r="H13" s="13" t="str">
        <f>IF(DCOUNT(JUL,"HGB",HGBIVPTS)&gt;0,DCOUNT(JUL,"HGB",HGB10IV)/DCOUNT(JUL,"HGB",HGBIVPTS),"N/A")</f>
        <v>N/A</v>
      </c>
      <c r="I13" s="13" t="str">
        <f>IF(DCOUNT(AUG,"HGB",HGBIVPTS)&gt;0,DCOUNT(AUG,"HGB",HGB10IV)/DCOUNT(AUG,"HGB",HGBIVPTS),"N/A")</f>
        <v>N/A</v>
      </c>
      <c r="J13" s="13" t="str">
        <f>IF(DCOUNT(SEP,"HGB",HGBIVPTS)&gt;0,DCOUNT(SEP,"HGB",HGB10IV)/DCOUNT(SEP,"HGB",HGBIVPTS),"N/A")</f>
        <v>N/A</v>
      </c>
      <c r="K13" s="13" t="str">
        <f>IF(DCOUNT(OCT,"HGB",HGBIVPTS)&gt;0,DCOUNT(OCT,"HGB",HGB10IV)/DCOUNT(OCT,"HGB",HGBIVPTS),"N/A")</f>
        <v>N/A</v>
      </c>
      <c r="L13" s="13" t="str">
        <f>IF(DCOUNT(NOV,"HGB",HGBIVPTS)&gt;0,DCOUNT(NOV,"HGB",HGB10IV)/DCOUNT(NOV,"HGB",HGBIVPTS),"N/A")</f>
        <v>N/A</v>
      </c>
      <c r="M13" s="14" t="str">
        <f>IF(DCOUNT(DEC,"HGB",HGBIVPTS)&gt;0,DCOUNT(DEC,"HGB",HGB10IV)/DCOUNT(DEC,"HGB",HGBIVPTS),"N/A")</f>
        <v>N/A</v>
      </c>
    </row>
    <row r="14" spans="1:13" ht="19.5" customHeight="1">
      <c r="A14" s="7" t="s">
        <v>31</v>
      </c>
      <c r="B14" s="12" t="str">
        <f>IF(DCOUNT(JAN,"HGB",HGBSQPTS)&gt;0,DCOUNT(JAN,"HGB",HGB10SQ)/DCOUNT(JAN,"HGB",HGBSQPTS),"N/A")</f>
        <v>N/A</v>
      </c>
      <c r="C14" s="13" t="str">
        <f>IF(DCOUNT(FEB,"HGB",HGBSQPTS)&gt;0,DCOUNT(FEB,"HGB",HGB10SQ)/DCOUNT(FEB,"HGB",HGBSQPTS),"N/A")</f>
        <v>N/A</v>
      </c>
      <c r="D14" s="13" t="str">
        <f>IF(DCOUNT(MAR,"HGB",HGBSQPTS)&gt;0,DCOUNT(MAR,"HGB",HGB10SQ)/DCOUNT(MAR,"HGB",HGBSQPTS),"N/A")</f>
        <v>N/A</v>
      </c>
      <c r="E14" s="13" t="str">
        <f>IF(DCOUNT(APR,"HGB",HGBSQPTS)&gt;0,DCOUNT(APR,"HGB",HGB10SQ)/DCOUNT(APR,"HGB",HGBSQPTS),"N/A")</f>
        <v>N/A</v>
      </c>
      <c r="F14" s="13" t="str">
        <f>IF(DCOUNT(MAY,"HGB",HGBSQPTS)&gt;0,DCOUNT(MAY,"HGB",HGB10SQ)/DCOUNT(MAY,"HGB",HGBSQPTS),"N/A")</f>
        <v>N/A</v>
      </c>
      <c r="G14" s="13" t="str">
        <f>IF(DCOUNT(JUN,"HGB",HGBSQPTS)&gt;0,DCOUNT(JUN,"HGB",HGB10SQ)/DCOUNT(JUN,"HGB",HGBSQPTS),"N/A")</f>
        <v>N/A</v>
      </c>
      <c r="H14" s="13" t="str">
        <f>IF(DCOUNT(JUL,"HGB",HGBSQPTS)&gt;0,DCOUNT(JUL,"HGB",HGB10SQ)/DCOUNT(JUL,"HGB",HGBSQPTS),"N/A")</f>
        <v>N/A</v>
      </c>
      <c r="I14" s="13" t="str">
        <f>IF(DCOUNT(AUG,"HGB",HGBSQPTS)&gt;0,DCOUNT(AUG,"HGB",HGB10SQ)/DCOUNT(AUG,"HGB",HGBSQPTS),"N/A")</f>
        <v>N/A</v>
      </c>
      <c r="J14" s="13" t="str">
        <f>IF(DCOUNT(SEP,"HGB",HGBSQPTS)&gt;0,DCOUNT(SEP,"HGB",HGB10SQ)/DCOUNT(SEP,"HGB",HGBSQPTS),"N/A")</f>
        <v>N/A</v>
      </c>
      <c r="K14" s="13" t="str">
        <f>IF(DCOUNT(OCT,"HGB",HGBSQPTS)&gt;0,DCOUNT(OCT,"HGB",HGB10SQ)/DCOUNT(OCT,"HGB",HGBSQPTS),"N/A")</f>
        <v>N/A</v>
      </c>
      <c r="L14" s="13" t="str">
        <f>IF(DCOUNT(NOV,"HGB",HGBSQPTS)&gt;0,DCOUNT(NOV,"HGB",HGB10SQ)/DCOUNT(NOV,"HGB",HGBSQPTS),"N/A")</f>
        <v>N/A</v>
      </c>
      <c r="M14" s="14" t="str">
        <f>IF(DCOUNT(DEC,"HGB",HGBSQPTS)&gt;0,DCOUNT(DEC,"HGB",HGB10SQ)/DCOUNT(DEC,"HGB",HGBSQPTS),"N/A")</f>
        <v>N/A</v>
      </c>
    </row>
    <row r="15" spans="1:13" ht="19.5" customHeight="1">
      <c r="A15" s="38" t="s">
        <v>54</v>
      </c>
      <c r="B15" s="12" t="str">
        <f>IF(DCOUNT(JAN,"HGB",HGBPTS)&gt;0,DCOUNT(JAN,"HGB",HGB1012)/DCOUNT(JAN,"HGB",HGBPTS),"N/A")</f>
        <v>N/A</v>
      </c>
      <c r="C15" s="13" t="str">
        <f>IF(DCOUNT(FEB,"HGB",HGBPTS)&gt;0,DCOUNT(FEB,"HGB",HGB1012)/DCOUNT(FEB,"HGB",HGBPTS),"N/A")</f>
        <v>N/A</v>
      </c>
      <c r="D15" s="13" t="str">
        <f>IF(DCOUNT(MAR,"HGB",HGBPTS)&gt;0,DCOUNT(MAR,"HGB",HGB1012)/DCOUNT(MAR,"HGB",HGBPTS),"N/A")</f>
        <v>N/A</v>
      </c>
      <c r="E15" s="13" t="str">
        <f>IF(DCOUNT(APR,"HGB",HGBPTS)&gt;0,DCOUNT(APR,"HGB",HGB1012)/DCOUNT(APR,"HGB",HGBPTS),"N/A")</f>
        <v>N/A</v>
      </c>
      <c r="F15" s="13" t="str">
        <f>IF(DCOUNT(MAY,"HGB",HGBPTS)&gt;0,DCOUNT(MAY,"HGB",HGB1012)/DCOUNT(MAY,"HGB",HGBPTS),"N/A")</f>
        <v>N/A</v>
      </c>
      <c r="G15" s="13" t="str">
        <f>IF(DCOUNT(JUN,"HGB",HGBPTS)&gt;0,DCOUNT(JUN,"HGB",HGB1012)/DCOUNT(JUN,"HGB",HGBPTS),"N/A")</f>
        <v>N/A</v>
      </c>
      <c r="H15" s="13" t="str">
        <f>IF(DCOUNT(JUL,"HGB",HGBPTS)&gt;0,DCOUNT(JUL,"HGB",HGB1012)/DCOUNT(JUL,"HGB",HGBPTS),"N/A")</f>
        <v>N/A</v>
      </c>
      <c r="I15" s="13" t="str">
        <f>IF(DCOUNT(AUG,"HGB",HGBPTS)&gt;0,DCOUNT(AUG,"HGB",HGB1012)/DCOUNT(AUG,"HGB",HGBPTS),"N/A")</f>
        <v>N/A</v>
      </c>
      <c r="J15" s="13" t="str">
        <f>IF(DCOUNT(SEP,"HGB",HGBPTS)&gt;0,DCOUNT(SEP,"HGB",HGB1012)/DCOUNT(SEP,"HGB",HGBPTS),"N/A")</f>
        <v>N/A</v>
      </c>
      <c r="K15" s="13" t="str">
        <f>IF(DCOUNT(OCT,"HGB",HGBPTS)&gt;0,DCOUNT(OCT,"HGB",HGB1012)/DCOUNT(OCT,"HGB",HGBPTS),"N/A")</f>
        <v>N/A</v>
      </c>
      <c r="L15" s="13" t="str">
        <f>IF(DCOUNT(NOV,"HGB",HGBPTS)&gt;0,DCOUNT(NOV,"HGB",HGB1012)/DCOUNT(NOV,"HGB",HGBPTS),"N/A")</f>
        <v>N/A</v>
      </c>
      <c r="M15" s="14" t="str">
        <f>IF(DCOUNT(DEC,"HGB",HGBPTS)&gt;0,DCOUNT(DEC,"HGB",HGB1012)/DCOUNT(DEC,"HGB",HGBPTS),"N/A")</f>
        <v>N/A</v>
      </c>
    </row>
    <row r="16" spans="1:13" ht="19.5" customHeight="1">
      <c r="A16" s="7" t="s">
        <v>55</v>
      </c>
      <c r="B16" s="12" t="str">
        <f>IF(DCOUNT(JAN,"HGB",HGBIVPTS)&gt;0,DCOUNT(JAN,"HGB",HGB1012IV)/DCOUNT(JAN,"HGB",HGBIVPTS),"N/A")</f>
        <v>N/A</v>
      </c>
      <c r="C16" s="13" t="str">
        <f>IF(DCOUNT(FEB,"HGB",HGBIVPTS)&gt;0,DCOUNT(FEB,"HGB",HGB1012IV)/DCOUNT(FEB,"HGB",HGBIVPTS),"N/A")</f>
        <v>N/A</v>
      </c>
      <c r="D16" s="13" t="str">
        <f>IF(DCOUNT(MAR,"HGB",HGBIVPTS)&gt;0,DCOUNT(MAR,"HGB",HGB1012IV)/DCOUNT(MAR,"HGB",HGBIVPTS),"N/A")</f>
        <v>N/A</v>
      </c>
      <c r="E16" s="13" t="str">
        <f>IF(DCOUNT(APR,"HGB",HGBIVPTS)&gt;0,DCOUNT(APR,"HGB",HGB1012IV)/DCOUNT(APR,"HGB",HGBIVPTS),"N/A")</f>
        <v>N/A</v>
      </c>
      <c r="F16" s="13" t="str">
        <f>IF(DCOUNT(MAY,"HGB",HGBIVPTS)&gt;0,DCOUNT(MAY,"HGB",HGB1012IV)/DCOUNT(MAY,"HGB",HGBIVPTS),"N/A")</f>
        <v>N/A</v>
      </c>
      <c r="G16" s="13" t="str">
        <f>IF(DCOUNT(JUN,"HGB",HGBIVPTS)&gt;0,DCOUNT(JUN,"HGB",HGB1012IV)/DCOUNT(JUN,"HGB",HGBIVPTS),"N/A")</f>
        <v>N/A</v>
      </c>
      <c r="H16" s="13" t="str">
        <f>IF(DCOUNT(JUL,"HGB",HGBIVPTS)&gt;0,DCOUNT(JUL,"HGB",HGB1012IV)/DCOUNT(JUL,"HGB",HGBIVPTS),"N/A")</f>
        <v>N/A</v>
      </c>
      <c r="I16" s="13" t="str">
        <f>IF(DCOUNT(AUG,"HGB",HGBIVPTS)&gt;0,DCOUNT(AUG,"HGB",HGB1012IV)/DCOUNT(AUG,"HGB",HGBIVPTS),"N/A")</f>
        <v>N/A</v>
      </c>
      <c r="J16" s="13" t="str">
        <f>IF(DCOUNT(SEP,"HGB",HGBIVPTS)&gt;0,DCOUNT(SEP,"HGB",HGB1012IV)/DCOUNT(SEP,"HGB",HGBIVPTS),"N/A")</f>
        <v>N/A</v>
      </c>
      <c r="K16" s="13" t="str">
        <f>IF(DCOUNT(OCT,"HGB",HGBIVPTS)&gt;0,DCOUNT(OCT,"HGB",HGB1012IV)/DCOUNT(OCT,"HGB",HGBIVPTS),"N/A")</f>
        <v>N/A</v>
      </c>
      <c r="L16" s="13" t="str">
        <f>IF(DCOUNT(NOV,"HGB",HGBIVPTS)&gt;0,DCOUNT(NOV,"HGB",HGB1012IV)/DCOUNT(NOV,"HGB",HGBIVPTS),"N/A")</f>
        <v>N/A</v>
      </c>
      <c r="M16" s="14" t="str">
        <f>IF(DCOUNT(DEC,"HGB",HGBIVPTS)&gt;0,DCOUNT(DEC,"HGB",HGB1012IV)/DCOUNT(DEC,"HGB",HGBIVPTS),"N/A")</f>
        <v>N/A</v>
      </c>
    </row>
    <row r="17" spans="1:13" ht="19.5" customHeight="1">
      <c r="A17" s="7" t="s">
        <v>56</v>
      </c>
      <c r="B17" s="12" t="str">
        <f>IF(DCOUNT(JAN,"HGB",HGBSQPTS)&gt;0,DCOUNT(JAN,"HGB",HGB1012SQ)/DCOUNT(JAN,"HGB",HGBSQPTS),"N/A")</f>
        <v>N/A</v>
      </c>
      <c r="C17" s="13" t="str">
        <f>IF(DCOUNT(FEB,"HGB",HGBSQPTS)&gt;0,DCOUNT(FEB,"HGB",HGB1012SQ)/DCOUNT(FEB,"HGB",HGBSQPTS),"N/A")</f>
        <v>N/A</v>
      </c>
      <c r="D17" s="13" t="str">
        <f>IF(DCOUNT(MAR,"HGB",HGBSQPTS)&gt;0,DCOUNT(MAR,"HGB",HGB1012SQ)/DCOUNT(MAR,"HGB",HGBSQPTS),"N/A")</f>
        <v>N/A</v>
      </c>
      <c r="E17" s="13" t="str">
        <f>IF(DCOUNT(APR,"HGB",HGBSQPTS)&gt;0,DCOUNT(APR,"HGB",HGB1012SQ)/DCOUNT(APR,"HGB",HGBSQPTS),"N/A")</f>
        <v>N/A</v>
      </c>
      <c r="F17" s="13" t="str">
        <f>IF(DCOUNT(MAY,"HGB",HGBSQPTS)&gt;0,DCOUNT(MAY,"HGB",HGB1012SQ)/DCOUNT(MAY,"HGB",HGBSQPTS),"N/A")</f>
        <v>N/A</v>
      </c>
      <c r="G17" s="13" t="str">
        <f>IF(DCOUNT(JUN,"HGB",HGBSQPTS)&gt;0,DCOUNT(JUN,"HGB",HGB1012SQ)/DCOUNT(JUN,"HGB",HGBSQPTS),"N/A")</f>
        <v>N/A</v>
      </c>
      <c r="H17" s="13" t="str">
        <f>IF(DCOUNT(JUL,"HGB",HGBSQPTS)&gt;0,DCOUNT(JUL,"HGB",HGB1012SQ)/DCOUNT(JUL,"HGB",HGBSQPTS),"N/A")</f>
        <v>N/A</v>
      </c>
      <c r="I17" s="13" t="str">
        <f>IF(DCOUNT(AUG,"HGB",HGBSQPTS)&gt;0,DCOUNT(AUG,"HGB",HGB1012SQ)/DCOUNT(AUG,"HGB",HGBSQPTS),"N/A")</f>
        <v>N/A</v>
      </c>
      <c r="J17" s="13" t="str">
        <f>IF(DCOUNT(SEP,"HGB",HGBSQPTS)&gt;0,DCOUNT(SEP,"HGB",HGB1012SQ)/DCOUNT(SEP,"HGB",HGBSQPTS),"N/A")</f>
        <v>N/A</v>
      </c>
      <c r="K17" s="13" t="str">
        <f>IF(DCOUNT(OCT,"HGB",HGBSQPTS)&gt;0,DCOUNT(OCT,"HGB",HGB1012SQ)/DCOUNT(OCT,"HGB",HGBSQPTS),"N/A")</f>
        <v>N/A</v>
      </c>
      <c r="L17" s="13" t="str">
        <f>IF(DCOUNT(NOV,"HGB",HGBSQPTS)&gt;0,DCOUNT(NOV,"HGB",HGB1012SQ)/DCOUNT(NOV,"HGB",HGBSQPTS),"N/A")</f>
        <v>N/A</v>
      </c>
      <c r="M17" s="14" t="str">
        <f>IF(DCOUNT(DEC,"HGB",HGBSQPTS)&gt;0,DCOUNT(DEC,"HGB",HGB1012SQ)/DCOUNT(DEC,"HGB",HGBSQPTS),"N/A")</f>
        <v>N/A</v>
      </c>
    </row>
    <row r="18" spans="1:13" ht="19.5" customHeight="1">
      <c r="A18" s="7" t="s">
        <v>32</v>
      </c>
      <c r="B18" s="12" t="str">
        <f>IF(DCOUNT(JAN,"TSAT",TSATPTS)&gt;0,DCOUNT(JAN,"TSAT",TSAT20)/DCOUNT(JAN,"TSAT",TSATPTS),"N/A")</f>
        <v>N/A</v>
      </c>
      <c r="C18" s="13" t="str">
        <f>IF(DCOUNT(FEB,"TSAT",TSATPTS)&gt;0,DCOUNT(FEB,"TSAT",TSAT20)/DCOUNT(FEB,"TSAT",TSATPTS),"N/A")</f>
        <v>N/A</v>
      </c>
      <c r="D18" s="13" t="str">
        <f>IF(DCOUNT(MAR,"TSAT",TSATPTS)&gt;0,DCOUNT(MAR,"TSAT",TSAT20)/DCOUNT(MAR,"TSAT",TSATPTS),"N/A")</f>
        <v>N/A</v>
      </c>
      <c r="E18" s="13" t="str">
        <f>IF(DCOUNT(APR,"TSAT",TSATPTS)&gt;0,DCOUNT(APR,"TSAT",TSAT20)/DCOUNT(APR,"TSAT",TSATPTS),"N/A")</f>
        <v>N/A</v>
      </c>
      <c r="F18" s="13" t="str">
        <f>IF(DCOUNT(MAY,"TSAT",TSATPTS)&gt;0,DCOUNT(MAY,"TSAT",TSAT20)/DCOUNT(MAY,"TSAT",TSATPTS),"N/A")</f>
        <v>N/A</v>
      </c>
      <c r="G18" s="13" t="str">
        <f>IF(DCOUNT(JUN,"TSAT",TSATPTS)&gt;0,DCOUNT(JUN,"TSAT",TSAT20)/DCOUNT(JUN,"TSAT",TSATPTS),"N/A")</f>
        <v>N/A</v>
      </c>
      <c r="H18" s="13" t="str">
        <f>IF(DCOUNT(JUL,"TSAT",TSATPTS)&gt;0,DCOUNT(JUL,"TSAT",TSAT20)/DCOUNT(JUL,"TSAT",TSATPTS),"N/A")</f>
        <v>N/A</v>
      </c>
      <c r="I18" s="13" t="str">
        <f>IF(DCOUNT(AUG,"TSAT",TSATPTS)&gt;0,DCOUNT(AUG,"TSAT",TSAT20)/DCOUNT(AUG,"TSAT",TSATPTS),"N/A")</f>
        <v>N/A</v>
      </c>
      <c r="J18" s="13" t="str">
        <f>IF(DCOUNT(SEP,"TSAT",TSATPTS)&gt;0,DCOUNT(SEP,"TSAT",TSAT20)/DCOUNT(SEP,"TSAT",TSATPTS),"N/A")</f>
        <v>N/A</v>
      </c>
      <c r="K18" s="13" t="str">
        <f>IF(DCOUNT(OCT,"TSAT",TSATPTS)&gt;0,DCOUNT(OCT,"TSAT",TSAT20)/DCOUNT(OCT,"TSAT",TSATPTS),"N/A")</f>
        <v>N/A</v>
      </c>
      <c r="L18" s="13" t="str">
        <f>IF(DCOUNT(NOV,"TSAT",TSATPTS)&gt;0,DCOUNT(NOV,"TSAT",TSAT20)/DCOUNT(NOV,"TSAT",TSATPTS),"N/A")</f>
        <v>N/A</v>
      </c>
      <c r="M18" s="14" t="str">
        <f>IF(DCOUNT(DEC,"TSAT",TSATPTS)&gt;0,DCOUNT(DEC,"TSAT",TSAT20)/DCOUNT(DEC,"TSAT",TSATPTS),"N/A")</f>
        <v>N/A</v>
      </c>
    </row>
    <row r="19" spans="1:13" ht="19.5" customHeight="1">
      <c r="A19" s="7" t="s">
        <v>33</v>
      </c>
      <c r="B19" s="12" t="str">
        <f>IF(DCOUNT(JAN,"TSAT",TSATIRONPTS)&gt;0,DCOUNT(JAN,"TSAT",TSAT20IRON)/DCOUNT(JAN,"TSAT",TSATIRONPTS),"N/A")</f>
        <v>N/A</v>
      </c>
      <c r="C19" s="13" t="str">
        <f>IF(DCOUNT(FEB,"TSAT",TSATIRONPTS)&gt;0,DCOUNT(FEB,"TSAT",TSAT20IRON)/DCOUNT(FEB,"TSAT",TSATIRONPTS),"N/A")</f>
        <v>N/A</v>
      </c>
      <c r="D19" s="13" t="str">
        <f>IF(DCOUNT(MAR,"TSAT",TSATIRONPTS)&gt;0,DCOUNT(MAR,"TSAT",TSAT20IRON)/DCOUNT(MAR,"TSAT",TSATIRONPTS),"N/A")</f>
        <v>N/A</v>
      </c>
      <c r="E19" s="13" t="str">
        <f>IF(DCOUNT(APR,"TSAT",TSATIRONPTS)&gt;0,DCOUNT(APR,"TSAT",TSAT20IRON)/DCOUNT(APR,"TSAT",TSATIRONPTS),"N/A")</f>
        <v>N/A</v>
      </c>
      <c r="F19" s="13" t="str">
        <f>IF(DCOUNT(MAY,"TSAT",TSATIRONPTS)&gt;0,DCOUNT(MAY,"TSAT",TSAT20IRON)/DCOUNT(MAY,"TSAT",TSATIRONPTS),"N/A")</f>
        <v>N/A</v>
      </c>
      <c r="G19" s="13" t="str">
        <f>IF(DCOUNT(JUN,"TSAT",TSATIRONPTS)&gt;0,DCOUNT(JUN,"TSAT",TSAT20IRON)/DCOUNT(JUN,"TSAT",TSATIRONPTS),"N/A")</f>
        <v>N/A</v>
      </c>
      <c r="H19" s="13" t="str">
        <f>IF(DCOUNT(JUL,"TSAT",TSATIRONPTS)&gt;0,DCOUNT(JUL,"TSAT",TSAT20IRON)/DCOUNT(JUL,"TSAT",TSATIRONPTS),"N/A")</f>
        <v>N/A</v>
      </c>
      <c r="I19" s="13" t="str">
        <f>IF(DCOUNT(AUG,"TSAT",TSATIRONPTS)&gt;0,DCOUNT(AUG,"TSAT",TSAT20IRON)/DCOUNT(AUG,"TSAT",TSATIRONPTS),"N/A")</f>
        <v>N/A</v>
      </c>
      <c r="J19" s="13" t="str">
        <f>IF(DCOUNT(SEP,"TSAT",TSATIRONPTS)&gt;0,DCOUNT(SEP,"TSAT",TSAT20IRON)/DCOUNT(SEP,"TSAT",TSATIRONPTS),"N/A")</f>
        <v>N/A</v>
      </c>
      <c r="K19" s="13" t="str">
        <f>IF(DCOUNT(OCT,"TSAT",TSATIRONPTS)&gt;0,DCOUNT(OCT,"TSAT",TSAT20IRON)/DCOUNT(OCT,"TSAT",TSATIRONPTS),"N/A")</f>
        <v>N/A</v>
      </c>
      <c r="L19" s="13" t="str">
        <f>IF(DCOUNT(NOV,"TSAT",TSATIRONPTS)&gt;0,DCOUNT(NOV,"TSAT",TSAT20IRON)/DCOUNT(NOV,"TSAT",TSATIRONPTS),"N/A")</f>
        <v>N/A</v>
      </c>
      <c r="M19" s="14" t="str">
        <f>IF(DCOUNT(DEC,"TSAT",TSATIRONPTS)&gt;0,DCOUNT(DEC,"TSAT",TSAT20IRON)/DCOUNT(DEC,"TSAT",TSATIRONPTS),"N/A")</f>
        <v>N/A</v>
      </c>
    </row>
    <row r="20" spans="1:13" ht="19.5" customHeight="1">
      <c r="A20" s="7" t="s">
        <v>34</v>
      </c>
      <c r="B20" s="12" t="str">
        <f>IF(DCOUNT(JAN,"Ferritin",FERRPTS)&gt;0,DCOUNT(JAN,"Ferritin",FERR100)/DCOUNT(JAN,"Ferritin",FERRPTS),"N/A")</f>
        <v>N/A</v>
      </c>
      <c r="C20" s="13" t="str">
        <f>IF(DCOUNT(FEB,"Ferritin",FERRPTS)&gt;0,DCOUNT(FEB,"Ferritin",FERR100)/DCOUNT(FEB,"Ferritin",FERRPTS),"N/A")</f>
        <v>N/A</v>
      </c>
      <c r="D20" s="13" t="str">
        <f>IF(DCOUNT(MAR,"Ferritin",FERRPTS)&gt;0,DCOUNT(MAR,"Ferritin",FERR100)/DCOUNT(MAR,"Ferritin",FERRPTS),"N/A")</f>
        <v>N/A</v>
      </c>
      <c r="E20" s="13" t="str">
        <f>IF(DCOUNT(APR,"Ferritin",FERRPTS)&gt;0,DCOUNT(APR,"Ferritin",FERR100)/DCOUNT(APR,"Ferritin",FERRPTS),"N/A")</f>
        <v>N/A</v>
      </c>
      <c r="F20" s="13" t="str">
        <f>IF(DCOUNT(MAY,"Ferritin",FERRPTS)&gt;0,DCOUNT(MAY,"Ferritin",FERR100)/DCOUNT(MAY,"Ferritin",FERRPTS),"N/A")</f>
        <v>N/A</v>
      </c>
      <c r="G20" s="13" t="str">
        <f>IF(DCOUNT(JUN,"Ferritin",FERRPTS)&gt;0,DCOUNT(JUN,"Ferritin",FERR100)/DCOUNT(JUN,"Ferritin",FERRPTS),"N/A")</f>
        <v>N/A</v>
      </c>
      <c r="H20" s="13" t="str">
        <f>IF(DCOUNT(JUL,"Ferritin",FERRPTS)&gt;0,DCOUNT(JUL,"Ferritin",FERR100)/DCOUNT(JUL,"Ferritin",FERRPTS),"N/A")</f>
        <v>N/A</v>
      </c>
      <c r="I20" s="13" t="str">
        <f>IF(DCOUNT(AUG,"Ferritin",FERRPTS)&gt;0,DCOUNT(AUG,"Ferritin",FERR100)/DCOUNT(AUG,"Ferritin",FERRPTS),"N/A")</f>
        <v>N/A</v>
      </c>
      <c r="J20" s="13" t="str">
        <f>IF(DCOUNT(SEP,"Ferritin",FERRPTS)&gt;0,DCOUNT(SEP,"Ferritin",FERR100)/DCOUNT(SEP,"Ferritin",FERRPTS),"N/A")</f>
        <v>N/A</v>
      </c>
      <c r="K20" s="13" t="str">
        <f>IF(DCOUNT(OCT,"Ferritin",FERRPTS)&gt;0,DCOUNT(OCT,"Ferritin",FERR100)/DCOUNT(OCT,"Ferritin",FERRPTS),"N/A")</f>
        <v>N/A</v>
      </c>
      <c r="L20" s="13" t="str">
        <f>IF(DCOUNT(NOV,"Ferritin",FERRPTS)&gt;0,DCOUNT(NOV,"Ferritin",FERR100)/DCOUNT(NOV,"Ferritin",FERRPTS),"N/A")</f>
        <v>N/A</v>
      </c>
      <c r="M20" s="14" t="str">
        <f>IF(DCOUNT(DEC,"Ferritin",FERRPTS)&gt;0,DCOUNT(DEC,"Ferritin",FERR100)/DCOUNT(DEC,"Ferritin",FERRPTS),"N/A")</f>
        <v>N/A</v>
      </c>
    </row>
    <row r="21" spans="1:13" ht="19.5" customHeight="1">
      <c r="A21" s="7" t="s">
        <v>35</v>
      </c>
      <c r="B21" s="12" t="str">
        <f>IF(DCOUNT(JAN,"Ferritin",FERRIRONPTS)&gt;0,DCOUNT(JAN,"Ferritin",FERR100IRON)/DCOUNT(JAN,"Ferritin",FERRIRONPTS),"N/A")</f>
        <v>N/A</v>
      </c>
      <c r="C21" s="13" t="str">
        <f>IF(DCOUNT(FEB,"Ferritin",FERRIRONPTS)&gt;0,DCOUNT(FEB,"Ferritin",FERR100IRON)/DCOUNT(FEB,"Ferritin",FERRIRONPTS),"N/A")</f>
        <v>N/A</v>
      </c>
      <c r="D21" s="13" t="str">
        <f>IF(DCOUNT(MAR,"Ferritin",FERRIRONPTS)&gt;0,DCOUNT(MAR,"Ferritin",FERR100IRON)/DCOUNT(MAR,"Ferritin",FERRIRONPTS),"N/A")</f>
        <v>N/A</v>
      </c>
      <c r="E21" s="13" t="str">
        <f>IF(DCOUNT(APR,"Ferritin",FERRIRONPTS)&gt;0,DCOUNT(APR,"Ferritin",FERR100IRON)/DCOUNT(APR,"Ferritin",FERRIRONPTS),"N/A")</f>
        <v>N/A</v>
      </c>
      <c r="F21" s="13" t="str">
        <f>IF(DCOUNT(MAY,"Ferritin",FERRIRONPTS)&gt;0,DCOUNT(MAY,"Ferritin",FERR100IRON)/DCOUNT(MAY,"Ferritin",FERRIRONPTS),"N/A")</f>
        <v>N/A</v>
      </c>
      <c r="G21" s="13" t="str">
        <f>IF(DCOUNT(JUN,"Ferritin",FERRIRONPTS)&gt;0,DCOUNT(JUN,"Ferritin",FERR100IRON)/DCOUNT(JUN,"Ferritin",FERRIRONPTS),"N/A")</f>
        <v>N/A</v>
      </c>
      <c r="H21" s="13" t="str">
        <f>IF(DCOUNT(JUL,"Ferritin",FERRIRONPTS)&gt;0,DCOUNT(JUL,"Ferritin",FERR100IRON)/DCOUNT(JUL,"Ferritin",FERRIRONPTS),"N/A")</f>
        <v>N/A</v>
      </c>
      <c r="I21" s="13" t="str">
        <f>IF(DCOUNT(AUG,"Ferritin",FERRIRONPTS)&gt;0,DCOUNT(AUG,"Ferritin",FERR100IRON)/DCOUNT(AUG,"Ferritin",FERRIRONPTS),"N/A")</f>
        <v>N/A</v>
      </c>
      <c r="J21" s="13" t="str">
        <f>IF(DCOUNT(SEP,"Ferritin",FERRIRONPTS)&gt;0,DCOUNT(SEP,"Ferritin",FERR100IRON)/DCOUNT(SEP,"Ferritin",FERRIRONPTS),"N/A")</f>
        <v>N/A</v>
      </c>
      <c r="K21" s="13" t="str">
        <f>IF(DCOUNT(OCT,"Ferritin",FERRIRONPTS)&gt;0,DCOUNT(OCT,"Ferritin",FERR100IRON)/DCOUNT(OCT,"Ferritin",FERRIRONPTS),"N/A")</f>
        <v>N/A</v>
      </c>
      <c r="L21" s="13" t="str">
        <f>IF(DCOUNT(NOV,"Ferritin",FERRIRONPTS)&gt;0,DCOUNT(NOV,"Ferritin",FERR100IRON)/DCOUNT(NOV,"Ferritin",FERRIRONPTS),"N/A")</f>
        <v>N/A</v>
      </c>
      <c r="M21" s="14" t="str">
        <f>IF(DCOUNT(DEC,"Ferritin",FERRIRONPTS)&gt;0,DCOUNT(DEC,"Ferritin",FERR100IRON)/DCOUNT(DEC,"Ferritin",FERRIRONPTS),"N/A")</f>
        <v>N/A</v>
      </c>
    </row>
    <row r="22" spans="1:13" ht="19.5" customHeight="1">
      <c r="A22" s="8" t="s">
        <v>36</v>
      </c>
      <c r="B22" s="21" t="str">
        <f>IF(DCOUNT(JAN,"Iron Dose",IRONPTS)&gt;0,DAVERAGE(JAN,"Iron Dose",IRONPTS),"N/A")</f>
        <v>N/A</v>
      </c>
      <c r="C22" s="22" t="str">
        <f>IF(DCOUNT(FEB,"Iron Dose",IRONPTS)&gt;0,DAVERAGE(FEB,"Iron Dose",IRONPTS),"N/A")</f>
        <v>N/A</v>
      </c>
      <c r="D22" s="22" t="str">
        <f>IF(DCOUNT(MAR,"Iron Dose",IRONPTS)&gt;0,DAVERAGE(MAR,"Iron Dose",IRONPTS),"N/A")</f>
        <v>N/A</v>
      </c>
      <c r="E22" s="22" t="str">
        <f>IF(DCOUNT(APR,"Iron Dose",IRONPTS)&gt;0,DAVERAGE(APR,"Iron Dose",IRONPTS),"N/A")</f>
        <v>N/A</v>
      </c>
      <c r="F22" s="22" t="str">
        <f>IF(DCOUNT(MAY,"Iron Dose",IRONPTS)&gt;0,DAVERAGE(MAY,"Iron Dose",IRONPTS),"N/A")</f>
        <v>N/A</v>
      </c>
      <c r="G22" s="22" t="str">
        <f>IF(DCOUNT(JUN,"Iron Dose",IRONPTS)&gt;0,DAVERAGE(JUN,"Iron Dose",IRONPTS),"N/A")</f>
        <v>N/A</v>
      </c>
      <c r="H22" s="22" t="str">
        <f>IF(DCOUNT(JUL,"Iron Dose",IRONPTS)&gt;0,DAVERAGE(JUL,"Iron Dose",IRONPTS),"N/A")</f>
        <v>N/A</v>
      </c>
      <c r="I22" s="22" t="str">
        <f>IF(DCOUNT(AUG,"Iron Dose",IRONPTS)&gt;0,DAVERAGE(AUG,"Iron Dose",IRONPTS),"N/A")</f>
        <v>N/A</v>
      </c>
      <c r="J22" s="22" t="str">
        <f>IF(DCOUNT(SEP,"Iron Dose",IRONPTS)&gt;0,DAVERAGE(SEP,"Iron Dose",IRONPTS),"N/A")</f>
        <v>N/A</v>
      </c>
      <c r="K22" s="22" t="str">
        <f>IF(DCOUNT(OCT,"Iron Dose",IRONPTS)&gt;0,DAVERAGE(OCT,"Iron Dose",IRONPTS),"N/A")</f>
        <v>N/A</v>
      </c>
      <c r="L22" s="22" t="str">
        <f>IF(DCOUNT(NOV,"Iron Dose",IRONPTS)&gt;0,DAVERAGE(NOV,"Iron Dose",IRONPTS),"N/A")</f>
        <v>N/A</v>
      </c>
      <c r="M22" s="23" t="str">
        <f>IF(DCOUNT(DEC,"Iron Dose",IRONPTS)&gt;0,DAVERAGE(DEC,"Iron Dose",IRONPTS),"N/A")</f>
        <v>N/A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fitToHeight="1" fitToWidth="1"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299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2" width="15.7109375" style="0" customWidth="1"/>
    <col min="3" max="9" width="11.7109375" style="0" customWidth="1"/>
    <col min="10" max="10" width="36.7109375" style="0" customWidth="1"/>
  </cols>
  <sheetData>
    <row r="1" spans="1:10" ht="12.75">
      <c r="A1" s="25" t="s">
        <v>1</v>
      </c>
      <c r="B1" s="25" t="s">
        <v>0</v>
      </c>
      <c r="C1" s="26" t="s">
        <v>4</v>
      </c>
      <c r="D1" s="26" t="s">
        <v>5</v>
      </c>
      <c r="E1" s="26" t="s">
        <v>6</v>
      </c>
      <c r="F1" s="26" t="s">
        <v>7</v>
      </c>
      <c r="G1" s="27" t="s">
        <v>8</v>
      </c>
      <c r="H1" s="26" t="s">
        <v>9</v>
      </c>
      <c r="I1" s="26" t="s">
        <v>10</v>
      </c>
      <c r="J1" s="25" t="s">
        <v>11</v>
      </c>
    </row>
    <row r="2" spans="1:10" ht="12.75">
      <c r="A2" s="3"/>
      <c r="B2" s="3"/>
      <c r="C2" s="2"/>
      <c r="D2" s="2"/>
      <c r="E2" s="2"/>
      <c r="F2" s="2"/>
      <c r="G2" s="2"/>
      <c r="H2" s="3"/>
      <c r="I2" s="2"/>
      <c r="J2" s="2"/>
    </row>
    <row r="3" spans="1:10" ht="12.75">
      <c r="A3" s="3"/>
      <c r="B3" s="3"/>
      <c r="C3" s="2"/>
      <c r="D3" s="2"/>
      <c r="E3" s="2"/>
      <c r="F3" s="2"/>
      <c r="G3" s="2"/>
      <c r="H3" s="2"/>
      <c r="I3" s="2"/>
      <c r="J3" s="2"/>
    </row>
    <row r="4" spans="1:10" ht="12.75">
      <c r="A4" s="3"/>
      <c r="B4" s="3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3"/>
      <c r="C5" s="2"/>
      <c r="D5" s="2"/>
      <c r="E5" s="2"/>
      <c r="F5" s="2"/>
      <c r="G5" s="2"/>
      <c r="H5" s="2"/>
      <c r="I5" s="2"/>
      <c r="J5" s="2"/>
    </row>
    <row r="6" spans="1:10" ht="12.75">
      <c r="A6" s="3"/>
      <c r="B6" s="3"/>
      <c r="C6" s="2"/>
      <c r="D6" s="2"/>
      <c r="E6" s="2"/>
      <c r="F6" s="2"/>
      <c r="G6" s="2"/>
      <c r="H6" s="2"/>
      <c r="I6" s="2"/>
      <c r="J6" s="2"/>
    </row>
    <row r="7" spans="1:10" ht="12.75">
      <c r="A7" s="3"/>
      <c r="B7" s="3"/>
      <c r="C7" s="2"/>
      <c r="D7" s="2"/>
      <c r="E7" s="2"/>
      <c r="F7" s="2"/>
      <c r="G7" s="2"/>
      <c r="H7" s="2"/>
      <c r="I7" s="2"/>
      <c r="J7" s="2"/>
    </row>
    <row r="8" spans="1:10" ht="12.75">
      <c r="A8" s="3"/>
      <c r="B8" s="3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</sheetData>
  <sheetProtection/>
  <dataValidations count="1">
    <dataValidation type="list" allowBlank="1" showInputMessage="1" showErrorMessage="1" sqref="H2:H299">
      <formula1>"IV,SQ"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300"/>
  <sheetViews>
    <sheetView zoomScalePageLayoutView="0" workbookViewId="0" topLeftCell="A1">
      <selection activeCell="A2" sqref="A2:J9"/>
    </sheetView>
  </sheetViews>
  <sheetFormatPr defaultColWidth="9.140625" defaultRowHeight="12.75"/>
  <cols>
    <col min="1" max="2" width="15.7109375" style="0" customWidth="1"/>
    <col min="3" max="9" width="11.7109375" style="0" customWidth="1"/>
    <col min="10" max="10" width="36.7109375" style="0" customWidth="1"/>
  </cols>
  <sheetData>
    <row r="1" spans="1:10" ht="12.75">
      <c r="A1" s="25" t="s">
        <v>1</v>
      </c>
      <c r="B1" s="25" t="s">
        <v>0</v>
      </c>
      <c r="C1" s="26" t="s">
        <v>4</v>
      </c>
      <c r="D1" s="26" t="s">
        <v>5</v>
      </c>
      <c r="E1" s="26" t="s">
        <v>6</v>
      </c>
      <c r="F1" s="26" t="s">
        <v>7</v>
      </c>
      <c r="G1" s="27" t="s">
        <v>8</v>
      </c>
      <c r="H1" s="26" t="s">
        <v>9</v>
      </c>
      <c r="I1" s="26" t="s">
        <v>10</v>
      </c>
      <c r="J1" s="25" t="s">
        <v>11</v>
      </c>
    </row>
    <row r="2" spans="1:10" ht="12.75">
      <c r="A2" s="3"/>
      <c r="B2" s="3"/>
      <c r="C2" s="2"/>
      <c r="D2" s="2"/>
      <c r="E2" s="2"/>
      <c r="F2" s="2"/>
      <c r="G2" s="2"/>
      <c r="H2" s="3"/>
      <c r="I2" s="2"/>
      <c r="J2" s="2"/>
    </row>
    <row r="3" spans="1:10" ht="12.75">
      <c r="A3" s="3"/>
      <c r="B3" s="3"/>
      <c r="C3" s="2"/>
      <c r="D3" s="2"/>
      <c r="E3" s="2"/>
      <c r="F3" s="2"/>
      <c r="G3" s="2"/>
      <c r="H3" s="2"/>
      <c r="I3" s="2"/>
      <c r="J3" s="2"/>
    </row>
    <row r="4" spans="1:10" ht="12.75">
      <c r="A4" s="3"/>
      <c r="B4" s="3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3"/>
      <c r="C5" s="2"/>
      <c r="D5" s="2"/>
      <c r="E5" s="2"/>
      <c r="F5" s="2"/>
      <c r="G5" s="2"/>
      <c r="H5" s="2"/>
      <c r="I5" s="2"/>
      <c r="J5" s="2"/>
    </row>
    <row r="6" spans="1:10" ht="12.75">
      <c r="A6" s="3"/>
      <c r="B6" s="3"/>
      <c r="C6" s="2"/>
      <c r="D6" s="2"/>
      <c r="E6" s="2"/>
      <c r="F6" s="2"/>
      <c r="G6" s="2"/>
      <c r="H6" s="2"/>
      <c r="I6" s="2"/>
      <c r="J6" s="2"/>
    </row>
    <row r="7" spans="1:10" ht="12.75">
      <c r="A7" s="3"/>
      <c r="B7" s="3"/>
      <c r="C7" s="2"/>
      <c r="D7" s="2"/>
      <c r="E7" s="2"/>
      <c r="F7" s="2"/>
      <c r="G7" s="2"/>
      <c r="H7" s="2"/>
      <c r="I7" s="2"/>
      <c r="J7" s="2"/>
    </row>
    <row r="8" spans="1:10" ht="12.75">
      <c r="A8" s="3"/>
      <c r="B8" s="3"/>
      <c r="C8" s="2"/>
      <c r="D8" s="2"/>
      <c r="E8" s="2"/>
      <c r="F8" s="2"/>
      <c r="G8" s="2"/>
      <c r="H8" s="2"/>
      <c r="I8" s="2"/>
      <c r="J8" s="2"/>
    </row>
    <row r="9" spans="1:10" ht="12.75">
      <c r="A9" s="3"/>
      <c r="B9" s="3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</sheetData>
  <sheetProtection/>
  <dataValidations count="1">
    <dataValidation type="list" allowBlank="1" showInputMessage="1" showErrorMessage="1" sqref="H2:H300">
      <formula1>"IV,SQ"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3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5.7109375" style="0" customWidth="1"/>
    <col min="3" max="9" width="11.7109375" style="0" customWidth="1"/>
    <col min="10" max="10" width="36.7109375" style="0" customWidth="1"/>
  </cols>
  <sheetData>
    <row r="1" spans="1:10" ht="12.75">
      <c r="A1" s="25" t="s">
        <v>1</v>
      </c>
      <c r="B1" s="25" t="s">
        <v>0</v>
      </c>
      <c r="C1" s="26" t="s">
        <v>4</v>
      </c>
      <c r="D1" s="26" t="s">
        <v>5</v>
      </c>
      <c r="E1" s="26" t="s">
        <v>6</v>
      </c>
      <c r="F1" s="26" t="s">
        <v>7</v>
      </c>
      <c r="G1" s="27" t="s">
        <v>8</v>
      </c>
      <c r="H1" s="26" t="s">
        <v>9</v>
      </c>
      <c r="I1" s="26" t="s">
        <v>10</v>
      </c>
      <c r="J1" s="25" t="s">
        <v>11</v>
      </c>
    </row>
    <row r="2" spans="1:10" ht="12.75">
      <c r="A2" s="3"/>
      <c r="B2" s="3"/>
      <c r="C2" s="2"/>
      <c r="D2" s="2"/>
      <c r="E2" s="2"/>
      <c r="F2" s="2"/>
      <c r="G2" s="2"/>
      <c r="H2" s="3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</sheetData>
  <sheetProtection/>
  <dataValidations count="1">
    <dataValidation type="list" allowBlank="1" showInputMessage="1" showErrorMessage="1" sqref="H2:H300">
      <formula1>"IV,SQ"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30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15.7109375" style="0" customWidth="1"/>
    <col min="3" max="9" width="11.7109375" style="0" customWidth="1"/>
    <col min="10" max="10" width="36.7109375" style="0" customWidth="1"/>
  </cols>
  <sheetData>
    <row r="1" spans="1:10" ht="12.75">
      <c r="A1" s="25" t="s">
        <v>1</v>
      </c>
      <c r="B1" s="25" t="s">
        <v>0</v>
      </c>
      <c r="C1" s="26" t="s">
        <v>4</v>
      </c>
      <c r="D1" s="26" t="s">
        <v>5</v>
      </c>
      <c r="E1" s="26" t="s">
        <v>6</v>
      </c>
      <c r="F1" s="26" t="s">
        <v>7</v>
      </c>
      <c r="G1" s="27" t="s">
        <v>8</v>
      </c>
      <c r="H1" s="26" t="s">
        <v>9</v>
      </c>
      <c r="I1" s="26" t="s">
        <v>10</v>
      </c>
      <c r="J1" s="25" t="s">
        <v>11</v>
      </c>
    </row>
    <row r="2" spans="1:10" ht="12.75">
      <c r="A2" s="3"/>
      <c r="B2" s="3"/>
      <c r="C2" s="2"/>
      <c r="D2" s="2"/>
      <c r="E2" s="2"/>
      <c r="F2" s="2"/>
      <c r="G2" s="2"/>
      <c r="H2" s="3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</sheetData>
  <sheetProtection/>
  <dataValidations count="1">
    <dataValidation type="list" allowBlank="1" showInputMessage="1" showErrorMessage="1" sqref="H2:H300">
      <formula1>"IV,SQ"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30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" width="15.7109375" style="0" customWidth="1"/>
    <col min="3" max="9" width="11.7109375" style="0" customWidth="1"/>
    <col min="10" max="10" width="36.7109375" style="0" customWidth="1"/>
  </cols>
  <sheetData>
    <row r="1" spans="1:10" ht="12.75">
      <c r="A1" s="25" t="s">
        <v>1</v>
      </c>
      <c r="B1" s="25" t="s">
        <v>0</v>
      </c>
      <c r="C1" s="26" t="s">
        <v>4</v>
      </c>
      <c r="D1" s="26" t="s">
        <v>5</v>
      </c>
      <c r="E1" s="26" t="s">
        <v>6</v>
      </c>
      <c r="F1" s="26" t="s">
        <v>7</v>
      </c>
      <c r="G1" s="27" t="s">
        <v>8</v>
      </c>
      <c r="H1" s="26" t="s">
        <v>9</v>
      </c>
      <c r="I1" s="26" t="s">
        <v>10</v>
      </c>
      <c r="J1" s="25" t="s">
        <v>11</v>
      </c>
    </row>
    <row r="2" spans="1:10" ht="12.75">
      <c r="A2" s="3"/>
      <c r="B2" s="3"/>
      <c r="C2" s="2"/>
      <c r="D2" s="2"/>
      <c r="E2" s="2"/>
      <c r="F2" s="2"/>
      <c r="G2" s="2"/>
      <c r="H2" s="3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</sheetData>
  <sheetProtection/>
  <dataValidations count="1">
    <dataValidation type="list" allowBlank="1" showInputMessage="1" showErrorMessage="1" sqref="H2:H300">
      <formula1>"IV,SQ"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5.7109375" style="0" customWidth="1"/>
    <col min="3" max="9" width="11.7109375" style="0" customWidth="1"/>
    <col min="10" max="10" width="36.7109375" style="0" customWidth="1"/>
  </cols>
  <sheetData>
    <row r="1" spans="1:10" ht="12.75">
      <c r="A1" s="25" t="s">
        <v>1</v>
      </c>
      <c r="B1" s="25" t="s">
        <v>0</v>
      </c>
      <c r="C1" s="26" t="s">
        <v>4</v>
      </c>
      <c r="D1" s="26" t="s">
        <v>5</v>
      </c>
      <c r="E1" s="26" t="s">
        <v>6</v>
      </c>
      <c r="F1" s="26" t="s">
        <v>7</v>
      </c>
      <c r="G1" s="27" t="s">
        <v>8</v>
      </c>
      <c r="H1" s="26" t="s">
        <v>9</v>
      </c>
      <c r="I1" s="26" t="s">
        <v>10</v>
      </c>
      <c r="J1" s="25" t="s">
        <v>11</v>
      </c>
    </row>
    <row r="2" spans="1:10" ht="12.75">
      <c r="A2" s="3"/>
      <c r="B2" s="3"/>
      <c r="C2" s="2"/>
      <c r="D2" s="2"/>
      <c r="E2" s="2"/>
      <c r="F2" s="2"/>
      <c r="G2" s="2"/>
      <c r="H2" s="3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</sheetData>
  <sheetProtection/>
  <dataValidations count="1">
    <dataValidation type="list" allowBlank="1" showInputMessage="1" showErrorMessage="1" sqref="H2:H300">
      <formula1>"IV,SQ"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3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15.7109375" style="0" customWidth="1"/>
    <col min="3" max="9" width="11.7109375" style="0" customWidth="1"/>
    <col min="10" max="10" width="36.7109375" style="0" customWidth="1"/>
  </cols>
  <sheetData>
    <row r="1" spans="1:10" ht="12.75">
      <c r="A1" s="25" t="s">
        <v>1</v>
      </c>
      <c r="B1" s="25" t="s">
        <v>0</v>
      </c>
      <c r="C1" s="26" t="s">
        <v>4</v>
      </c>
      <c r="D1" s="26" t="s">
        <v>5</v>
      </c>
      <c r="E1" s="26" t="s">
        <v>6</v>
      </c>
      <c r="F1" s="26" t="s">
        <v>7</v>
      </c>
      <c r="G1" s="27" t="s">
        <v>8</v>
      </c>
      <c r="H1" s="26" t="s">
        <v>9</v>
      </c>
      <c r="I1" s="26" t="s">
        <v>10</v>
      </c>
      <c r="J1" s="25" t="s">
        <v>11</v>
      </c>
    </row>
    <row r="2" spans="1:10" ht="12.75">
      <c r="A2" s="3"/>
      <c r="B2" s="3"/>
      <c r="C2" s="2"/>
      <c r="D2" s="2"/>
      <c r="E2" s="2"/>
      <c r="F2" s="2"/>
      <c r="G2" s="2"/>
      <c r="H2" s="3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</sheetData>
  <sheetProtection/>
  <dataValidations count="1">
    <dataValidation type="list" allowBlank="1" showInputMessage="1" showErrorMessage="1" sqref="H2:H300">
      <formula1>"IV,SQ"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SDPS</dc:creator>
  <cp:keywords/>
  <dc:description/>
  <cp:lastModifiedBy>MWebb</cp:lastModifiedBy>
  <cp:lastPrinted>2008-11-11T17:19:13Z</cp:lastPrinted>
  <dcterms:created xsi:type="dcterms:W3CDTF">2008-05-08T14:11:08Z</dcterms:created>
  <dcterms:modified xsi:type="dcterms:W3CDTF">2008-11-12T14:48:01Z</dcterms:modified>
  <cp:category/>
  <cp:version/>
  <cp:contentType/>
  <cp:contentStatus/>
</cp:coreProperties>
</file>